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STRICT\Budget, 2021\Final 2021 Budget\"/>
    </mc:Choice>
  </mc:AlternateContent>
  <xr:revisionPtr revIDLastSave="0" documentId="8_{856AB44E-E652-444E-86C8-E9AD0409BBCC}" xr6:coauthVersionLast="45" xr6:coauthVersionMax="45" xr10:uidLastSave="{00000000-0000-0000-0000-000000000000}"/>
  <bookViews>
    <workbookView xWindow="-120" yWindow="-120" windowWidth="29040" windowHeight="15990" tabRatio="153" xr2:uid="{00000000-000D-0000-FFFF-FFFF00000000}"/>
  </bookViews>
  <sheets>
    <sheet name="Sheet 1" sheetId="6" r:id="rId1"/>
    <sheet name="Sheet7" sheetId="7" r:id="rId2"/>
    <sheet name="Sheet8" sheetId="8" r:id="rId3"/>
    <sheet name="Sheet9" sheetId="9" r:id="rId4"/>
    <sheet name="Sheet10" sheetId="10" r:id="rId5"/>
    <sheet name="Sheet11" sheetId="11" r:id="rId6"/>
    <sheet name="Sheet12" sheetId="12" r:id="rId7"/>
    <sheet name="Sheet13" sheetId="13" r:id="rId8"/>
    <sheet name="Sheet14" sheetId="14" r:id="rId9"/>
    <sheet name="Sheet15" sheetId="15" r:id="rId10"/>
    <sheet name="Sheet16" sheetId="16" r:id="rId11"/>
  </sheets>
  <definedNames>
    <definedName name="_xlnm.Print_Area" localSheetId="0">'Sheet 1'!$A$1:$H$260</definedName>
    <definedName name="_xlnm.Print_Titles" localSheetId="0">'Sheet 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6" l="1"/>
  <c r="C20" i="6"/>
  <c r="C24" i="6"/>
  <c r="C54" i="6" s="1"/>
  <c r="C51" i="6"/>
  <c r="C52" i="6"/>
  <c r="C63" i="6"/>
  <c r="C234" i="6"/>
  <c r="C236" i="6" s="1"/>
  <c r="C252" i="6" s="1"/>
  <c r="C243" i="6"/>
  <c r="C250" i="6"/>
  <c r="C258" i="6" s="1"/>
  <c r="C256" i="6"/>
  <c r="E8" i="6"/>
  <c r="E12" i="6"/>
  <c r="E14" i="6"/>
  <c r="F16" i="6"/>
  <c r="E20" i="6"/>
  <c r="E21" i="6"/>
  <c r="E22" i="6"/>
  <c r="E23" i="6"/>
  <c r="F24" i="6"/>
  <c r="F54" i="6" s="1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2" i="6"/>
  <c r="E43" i="6"/>
  <c r="E44" i="6"/>
  <c r="E45" i="6"/>
  <c r="E46" i="6"/>
  <c r="E47" i="6"/>
  <c r="E48" i="6"/>
  <c r="E50" i="6"/>
  <c r="F52" i="6"/>
  <c r="E61" i="6"/>
  <c r="E63" i="6" s="1"/>
  <c r="E62" i="6"/>
  <c r="F63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F113" i="6"/>
  <c r="E116" i="6"/>
  <c r="E130" i="6" s="1"/>
  <c r="E117" i="6"/>
  <c r="E118" i="6"/>
  <c r="E119" i="6"/>
  <c r="E120" i="6"/>
  <c r="E121" i="6"/>
  <c r="E122" i="6"/>
  <c r="E126" i="6"/>
  <c r="E128" i="6"/>
  <c r="F130" i="6"/>
  <c r="E133" i="6"/>
  <c r="E134" i="6"/>
  <c r="E135" i="6"/>
  <c r="E136" i="6"/>
  <c r="E137" i="6"/>
  <c r="E138" i="6"/>
  <c r="F138" i="6"/>
  <c r="E141" i="6"/>
  <c r="E142" i="6"/>
  <c r="E143" i="6"/>
  <c r="E144" i="6"/>
  <c r="E145" i="6"/>
  <c r="E146" i="6"/>
  <c r="E147" i="6"/>
  <c r="E148" i="6"/>
  <c r="E149" i="6"/>
  <c r="E150" i="6"/>
  <c r="E151" i="6"/>
  <c r="F152" i="6"/>
  <c r="E155" i="6"/>
  <c r="E156" i="6"/>
  <c r="E162" i="6" s="1"/>
  <c r="E157" i="6"/>
  <c r="E158" i="6"/>
  <c r="E159" i="6"/>
  <c r="E160" i="6"/>
  <c r="E161" i="6"/>
  <c r="F162" i="6"/>
  <c r="E165" i="6"/>
  <c r="E176" i="6"/>
  <c r="E177" i="6"/>
  <c r="E178" i="6"/>
  <c r="E179" i="6"/>
  <c r="E180" i="6"/>
  <c r="E181" i="6"/>
  <c r="F182" i="6"/>
  <c r="E185" i="6"/>
  <c r="E186" i="6"/>
  <c r="E187" i="6"/>
  <c r="E188" i="6"/>
  <c r="E189" i="6"/>
  <c r="E190" i="6"/>
  <c r="E191" i="6"/>
  <c r="E192" i="6"/>
  <c r="E194" i="6"/>
  <c r="E195" i="6"/>
  <c r="F196" i="6"/>
  <c r="E199" i="6"/>
  <c r="E200" i="6"/>
  <c r="E201" i="6"/>
  <c r="E202" i="6"/>
  <c r="E203" i="6"/>
  <c r="E204" i="6"/>
  <c r="E205" i="6"/>
  <c r="E220" i="6" s="1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F220" i="6"/>
  <c r="E223" i="6"/>
  <c r="E224" i="6" s="1"/>
  <c r="F224" i="6"/>
  <c r="E227" i="6"/>
  <c r="E228" i="6" s="1"/>
  <c r="F228" i="6"/>
  <c r="E233" i="6"/>
  <c r="E241" i="6"/>
  <c r="E243" i="6" s="1"/>
  <c r="E242" i="6"/>
  <c r="F243" i="6"/>
  <c r="E248" i="6"/>
  <c r="E249" i="6"/>
  <c r="F250" i="6"/>
  <c r="F258" i="6" s="1"/>
  <c r="L16" i="6"/>
  <c r="M16" i="6"/>
  <c r="N16" i="6"/>
  <c r="O16" i="6"/>
  <c r="P16" i="6"/>
  <c r="Q16" i="6"/>
  <c r="S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N20" i="6"/>
  <c r="O20" i="6"/>
  <c r="AJ20" i="6"/>
  <c r="AJ24" i="6" s="1"/>
  <c r="I21" i="6"/>
  <c r="J21" i="6" s="1"/>
  <c r="N21" i="6"/>
  <c r="O21" i="6"/>
  <c r="P21" i="6" s="1"/>
  <c r="I22" i="6"/>
  <c r="J22" i="6" s="1"/>
  <c r="N22" i="6"/>
  <c r="O22" i="6"/>
  <c r="P22" i="6" s="1"/>
  <c r="I23" i="6"/>
  <c r="J23" i="6" s="1"/>
  <c r="N23" i="6"/>
  <c r="O23" i="6"/>
  <c r="P23" i="6" s="1"/>
  <c r="L24" i="6"/>
  <c r="M24" i="6"/>
  <c r="Q24" i="6"/>
  <c r="R24" i="6"/>
  <c r="S24" i="6"/>
  <c r="W24" i="6"/>
  <c r="X24" i="6"/>
  <c r="Y24" i="6"/>
  <c r="Z24" i="6"/>
  <c r="Z54" i="6" s="1"/>
  <c r="AA24" i="6"/>
  <c r="AB24" i="6"/>
  <c r="AC24" i="6"/>
  <c r="AD24" i="6"/>
  <c r="AE24" i="6"/>
  <c r="AF24" i="6"/>
  <c r="AG24" i="6"/>
  <c r="AH24" i="6"/>
  <c r="AI24" i="6"/>
  <c r="I27" i="6"/>
  <c r="J27" i="6" s="1"/>
  <c r="N27" i="6"/>
  <c r="O27" i="6"/>
  <c r="P27" i="6" s="1"/>
  <c r="I28" i="6"/>
  <c r="J28" i="6" s="1"/>
  <c r="N28" i="6"/>
  <c r="O28" i="6"/>
  <c r="I29" i="6"/>
  <c r="J29" i="6" s="1"/>
  <c r="N29" i="6"/>
  <c r="O29" i="6"/>
  <c r="P29" i="6" s="1"/>
  <c r="I30" i="6"/>
  <c r="J30" i="6" s="1"/>
  <c r="N30" i="6"/>
  <c r="O30" i="6"/>
  <c r="P30" i="6" s="1"/>
  <c r="N31" i="6"/>
  <c r="O31" i="6"/>
  <c r="P31" i="6"/>
  <c r="I32" i="6"/>
  <c r="J32" i="6" s="1"/>
  <c r="N32" i="6"/>
  <c r="O32" i="6"/>
  <c r="P32" i="6" s="1"/>
  <c r="I33" i="6"/>
  <c r="J33" i="6" s="1"/>
  <c r="N33" i="6"/>
  <c r="O33" i="6"/>
  <c r="P33" i="6"/>
  <c r="N34" i="6"/>
  <c r="O34" i="6"/>
  <c r="P34" i="6" s="1"/>
  <c r="AJ34" i="6"/>
  <c r="AJ52" i="6" s="1"/>
  <c r="I35" i="6"/>
  <c r="J35" i="6"/>
  <c r="N35" i="6"/>
  <c r="O35" i="6"/>
  <c r="P35" i="6" s="1"/>
  <c r="N36" i="6"/>
  <c r="O36" i="6"/>
  <c r="P36" i="6" s="1"/>
  <c r="I37" i="6"/>
  <c r="J37" i="6" s="1"/>
  <c r="N37" i="6"/>
  <c r="O37" i="6"/>
  <c r="P37" i="6" s="1"/>
  <c r="N38" i="6"/>
  <c r="O38" i="6"/>
  <c r="P38" i="6" s="1"/>
  <c r="AJ38" i="6"/>
  <c r="I39" i="6"/>
  <c r="J39" i="6" s="1"/>
  <c r="N39" i="6"/>
  <c r="O39" i="6"/>
  <c r="P39" i="6" s="1"/>
  <c r="N40" i="6"/>
  <c r="O40" i="6"/>
  <c r="P40" i="6" s="1"/>
  <c r="I41" i="6"/>
  <c r="J41" i="6" s="1"/>
  <c r="O41" i="6"/>
  <c r="I42" i="6"/>
  <c r="J42" i="6" s="1"/>
  <c r="O42" i="6"/>
  <c r="I43" i="6"/>
  <c r="O43" i="6"/>
  <c r="I44" i="6"/>
  <c r="J44" i="6" s="1"/>
  <c r="O44" i="6"/>
  <c r="I45" i="6"/>
  <c r="O45" i="6"/>
  <c r="I46" i="6"/>
  <c r="O46" i="6"/>
  <c r="I47" i="6"/>
  <c r="O47" i="6"/>
  <c r="I48" i="6"/>
  <c r="J48" i="6" s="1"/>
  <c r="O48" i="6"/>
  <c r="N49" i="6"/>
  <c r="O49" i="6"/>
  <c r="P49" i="6" s="1"/>
  <c r="AJ49" i="6"/>
  <c r="I50" i="6"/>
  <c r="J50" i="6" s="1"/>
  <c r="N50" i="6"/>
  <c r="O50" i="6"/>
  <c r="P50" i="6" s="1"/>
  <c r="N51" i="6"/>
  <c r="O51" i="6"/>
  <c r="P51" i="6" s="1"/>
  <c r="AJ51" i="6"/>
  <c r="L52" i="6"/>
  <c r="M52" i="6"/>
  <c r="Q52" i="6"/>
  <c r="Q54" i="6" s="1"/>
  <c r="Q56" i="6" s="1"/>
  <c r="R52" i="6"/>
  <c r="S52" i="6"/>
  <c r="S54" i="6" s="1"/>
  <c r="W52" i="6"/>
  <c r="W54" i="6" s="1"/>
  <c r="W56" i="6" s="1"/>
  <c r="X52" i="6"/>
  <c r="Y52" i="6"/>
  <c r="Y54" i="6" s="1"/>
  <c r="Z52" i="6"/>
  <c r="AA52" i="6"/>
  <c r="AB52" i="6"/>
  <c r="AB54" i="6" s="1"/>
  <c r="AC52" i="6"/>
  <c r="AD52" i="6"/>
  <c r="AD54" i="6" s="1"/>
  <c r="AE52" i="6"/>
  <c r="AE54" i="6" s="1"/>
  <c r="AE56" i="6" s="1"/>
  <c r="AF52" i="6"/>
  <c r="AG52" i="6"/>
  <c r="AG54" i="6" s="1"/>
  <c r="AH52" i="6"/>
  <c r="AI52" i="6"/>
  <c r="X54" i="6"/>
  <c r="AA54" i="6"/>
  <c r="I61" i="6"/>
  <c r="J61" i="6"/>
  <c r="N61" i="6"/>
  <c r="N63" i="6" s="1"/>
  <c r="O61" i="6"/>
  <c r="P61" i="6" s="1"/>
  <c r="I62" i="6"/>
  <c r="J62" i="6" s="1"/>
  <c r="N62" i="6"/>
  <c r="O62" i="6"/>
  <c r="L63" i="6"/>
  <c r="M63" i="6"/>
  <c r="Q63" i="6"/>
  <c r="R63" i="6"/>
  <c r="S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I66" i="6"/>
  <c r="J66" i="6" s="1"/>
  <c r="N66" i="6"/>
  <c r="O66" i="6"/>
  <c r="P66" i="6" s="1"/>
  <c r="I67" i="6"/>
  <c r="J67" i="6" s="1"/>
  <c r="N67" i="6"/>
  <c r="O67" i="6"/>
  <c r="P67" i="6" s="1"/>
  <c r="I68" i="6"/>
  <c r="J68" i="6" s="1"/>
  <c r="N68" i="6"/>
  <c r="O68" i="6"/>
  <c r="P68" i="6" s="1"/>
  <c r="I69" i="6"/>
  <c r="J69" i="6" s="1"/>
  <c r="N69" i="6"/>
  <c r="O69" i="6"/>
  <c r="P69" i="6" s="1"/>
  <c r="I70" i="6"/>
  <c r="J70" i="6" s="1"/>
  <c r="N70" i="6"/>
  <c r="O70" i="6"/>
  <c r="P70" i="6" s="1"/>
  <c r="I71" i="6"/>
  <c r="J71" i="6" s="1"/>
  <c r="N71" i="6"/>
  <c r="O71" i="6"/>
  <c r="P71" i="6"/>
  <c r="I72" i="6"/>
  <c r="J72" i="6" s="1"/>
  <c r="N72" i="6"/>
  <c r="O72" i="6"/>
  <c r="P72" i="6" s="1"/>
  <c r="I73" i="6"/>
  <c r="J73" i="6" s="1"/>
  <c r="N73" i="6"/>
  <c r="O73" i="6"/>
  <c r="P73" i="6" s="1"/>
  <c r="I74" i="6"/>
  <c r="J74" i="6" s="1"/>
  <c r="N74" i="6"/>
  <c r="O74" i="6"/>
  <c r="P74" i="6" s="1"/>
  <c r="I75" i="6"/>
  <c r="J75" i="6" s="1"/>
  <c r="N75" i="6"/>
  <c r="O75" i="6"/>
  <c r="P75" i="6" s="1"/>
  <c r="N76" i="6"/>
  <c r="O76" i="6"/>
  <c r="P76" i="6" s="1"/>
  <c r="I77" i="6"/>
  <c r="J77" i="6" s="1"/>
  <c r="N77" i="6"/>
  <c r="O77" i="6"/>
  <c r="P77" i="6" s="1"/>
  <c r="I78" i="6"/>
  <c r="J78" i="6"/>
  <c r="N78" i="6"/>
  <c r="O78" i="6"/>
  <c r="P78" i="6" s="1"/>
  <c r="N79" i="6"/>
  <c r="O79" i="6"/>
  <c r="P79" i="6" s="1"/>
  <c r="I80" i="6"/>
  <c r="N80" i="6"/>
  <c r="O80" i="6"/>
  <c r="P80" i="6"/>
  <c r="I81" i="6"/>
  <c r="J81" i="6" s="1"/>
  <c r="O81" i="6"/>
  <c r="I82" i="6"/>
  <c r="J82" i="6" s="1"/>
  <c r="O82" i="6"/>
  <c r="I83" i="6"/>
  <c r="J83" i="6" s="1"/>
  <c r="O83" i="6"/>
  <c r="I84" i="6"/>
  <c r="J84" i="6" s="1"/>
  <c r="O84" i="6"/>
  <c r="I85" i="6"/>
  <c r="J85" i="6" s="1"/>
  <c r="O85" i="6"/>
  <c r="I86" i="6"/>
  <c r="J86" i="6" s="1"/>
  <c r="O86" i="6"/>
  <c r="I87" i="6"/>
  <c r="J87" i="6" s="1"/>
  <c r="O87" i="6"/>
  <c r="I88" i="6"/>
  <c r="J88" i="6" s="1"/>
  <c r="O88" i="6"/>
  <c r="I89" i="6"/>
  <c r="J89" i="6" s="1"/>
  <c r="O89" i="6"/>
  <c r="I90" i="6"/>
  <c r="J90" i="6" s="1"/>
  <c r="O90" i="6"/>
  <c r="I91" i="6"/>
  <c r="J91" i="6" s="1"/>
  <c r="O91" i="6"/>
  <c r="I92" i="6"/>
  <c r="J92" i="6" s="1"/>
  <c r="O92" i="6"/>
  <c r="I93" i="6"/>
  <c r="J93" i="6" s="1"/>
  <c r="N93" i="6"/>
  <c r="O93" i="6"/>
  <c r="P93" i="6" s="1"/>
  <c r="I94" i="6"/>
  <c r="J94" i="6" s="1"/>
  <c r="N94" i="6"/>
  <c r="O94" i="6"/>
  <c r="P94" i="6" s="1"/>
  <c r="I95" i="6"/>
  <c r="J95" i="6" s="1"/>
  <c r="N95" i="6"/>
  <c r="O95" i="6"/>
  <c r="P95" i="6" s="1"/>
  <c r="I96" i="6"/>
  <c r="J96" i="6" s="1"/>
  <c r="N96" i="6"/>
  <c r="O96" i="6"/>
  <c r="P96" i="6" s="1"/>
  <c r="I97" i="6"/>
  <c r="J97" i="6" s="1"/>
  <c r="N97" i="6"/>
  <c r="O97" i="6"/>
  <c r="P97" i="6" s="1"/>
  <c r="I98" i="6"/>
  <c r="J98" i="6" s="1"/>
  <c r="N98" i="6"/>
  <c r="O98" i="6"/>
  <c r="P98" i="6" s="1"/>
  <c r="I99" i="6"/>
  <c r="J99" i="6" s="1"/>
  <c r="N99" i="6"/>
  <c r="O99" i="6"/>
  <c r="P99" i="6" s="1"/>
  <c r="I100" i="6"/>
  <c r="J100" i="6" s="1"/>
  <c r="N100" i="6"/>
  <c r="O100" i="6"/>
  <c r="P100" i="6" s="1"/>
  <c r="I101" i="6"/>
  <c r="J101" i="6" s="1"/>
  <c r="N101" i="6"/>
  <c r="O101" i="6"/>
  <c r="P101" i="6" s="1"/>
  <c r="I102" i="6"/>
  <c r="J102" i="6" s="1"/>
  <c r="N102" i="6"/>
  <c r="O102" i="6"/>
  <c r="P102" i="6"/>
  <c r="I103" i="6"/>
  <c r="J103" i="6" s="1"/>
  <c r="N103" i="6"/>
  <c r="O103" i="6"/>
  <c r="P103" i="6" s="1"/>
  <c r="I104" i="6"/>
  <c r="J104" i="6" s="1"/>
  <c r="N104" i="6"/>
  <c r="O104" i="6"/>
  <c r="P104" i="6"/>
  <c r="N105" i="6"/>
  <c r="O105" i="6"/>
  <c r="P105" i="6" s="1"/>
  <c r="I106" i="6"/>
  <c r="J106" i="6" s="1"/>
  <c r="O106" i="6"/>
  <c r="I107" i="6"/>
  <c r="J107" i="6" s="1"/>
  <c r="O107" i="6"/>
  <c r="I108" i="6"/>
  <c r="J108" i="6" s="1"/>
  <c r="O108" i="6"/>
  <c r="I109" i="6"/>
  <c r="O109" i="6"/>
  <c r="I110" i="6"/>
  <c r="J110" i="6"/>
  <c r="N110" i="6"/>
  <c r="O110" i="6"/>
  <c r="P110" i="6" s="1"/>
  <c r="I111" i="6"/>
  <c r="O111" i="6"/>
  <c r="N112" i="6"/>
  <c r="O112" i="6"/>
  <c r="P112" i="6" s="1"/>
  <c r="L113" i="6"/>
  <c r="M113" i="6"/>
  <c r="Q113" i="6"/>
  <c r="R113" i="6"/>
  <c r="S113" i="6"/>
  <c r="W113" i="6"/>
  <c r="X113" i="6"/>
  <c r="Y113" i="6"/>
  <c r="Z113" i="6"/>
  <c r="AA113" i="6"/>
  <c r="AB113" i="6"/>
  <c r="AC113" i="6"/>
  <c r="AD113" i="6"/>
  <c r="AE113" i="6"/>
  <c r="AF113" i="6"/>
  <c r="AG113" i="6"/>
  <c r="AH113" i="6"/>
  <c r="AI113" i="6"/>
  <c r="AJ113" i="6"/>
  <c r="I116" i="6"/>
  <c r="J116" i="6" s="1"/>
  <c r="N116" i="6"/>
  <c r="O116" i="6"/>
  <c r="P116" i="6" s="1"/>
  <c r="I117" i="6"/>
  <c r="N117" i="6"/>
  <c r="O117" i="6"/>
  <c r="P117" i="6" s="1"/>
  <c r="I118" i="6"/>
  <c r="J118" i="6" s="1"/>
  <c r="N118" i="6"/>
  <c r="O118" i="6"/>
  <c r="P118" i="6" s="1"/>
  <c r="I119" i="6"/>
  <c r="J119" i="6" s="1"/>
  <c r="N119" i="6"/>
  <c r="O119" i="6"/>
  <c r="I120" i="6"/>
  <c r="J120" i="6" s="1"/>
  <c r="N120" i="6"/>
  <c r="O120" i="6"/>
  <c r="P120" i="6" s="1"/>
  <c r="I121" i="6"/>
  <c r="J121" i="6" s="1"/>
  <c r="N121" i="6"/>
  <c r="O121" i="6"/>
  <c r="P121" i="6" s="1"/>
  <c r="N122" i="6"/>
  <c r="O122" i="6"/>
  <c r="P122" i="6" s="1"/>
  <c r="I123" i="6"/>
  <c r="J123" i="6" s="1"/>
  <c r="O123" i="6"/>
  <c r="I124" i="6"/>
  <c r="J124" i="6" s="1"/>
  <c r="O124" i="6"/>
  <c r="O125" i="6"/>
  <c r="N126" i="6"/>
  <c r="O126" i="6"/>
  <c r="P126" i="6" s="1"/>
  <c r="I127" i="6"/>
  <c r="J127" i="6" s="1"/>
  <c r="O127" i="6"/>
  <c r="I128" i="6"/>
  <c r="J128" i="6" s="1"/>
  <c r="O128" i="6"/>
  <c r="I129" i="6"/>
  <c r="O129" i="6"/>
  <c r="L130" i="6"/>
  <c r="M130" i="6"/>
  <c r="Q130" i="6"/>
  <c r="R130" i="6"/>
  <c r="S130" i="6"/>
  <c r="W130" i="6"/>
  <c r="X130" i="6"/>
  <c r="Y130" i="6"/>
  <c r="Z130" i="6"/>
  <c r="AA130" i="6"/>
  <c r="AB130" i="6"/>
  <c r="AC130" i="6"/>
  <c r="AD130" i="6"/>
  <c r="AE130" i="6"/>
  <c r="AF130" i="6"/>
  <c r="AG130" i="6"/>
  <c r="AH130" i="6"/>
  <c r="AI130" i="6"/>
  <c r="AJ130" i="6"/>
  <c r="I133" i="6"/>
  <c r="N133" i="6"/>
  <c r="O133" i="6"/>
  <c r="P133" i="6"/>
  <c r="I134" i="6"/>
  <c r="J134" i="6" s="1"/>
  <c r="N134" i="6"/>
  <c r="O134" i="6"/>
  <c r="I135" i="6"/>
  <c r="N135" i="6"/>
  <c r="O135" i="6"/>
  <c r="P135" i="6" s="1"/>
  <c r="I136" i="6"/>
  <c r="J136" i="6" s="1"/>
  <c r="N136" i="6"/>
  <c r="O136" i="6"/>
  <c r="P136" i="6" s="1"/>
  <c r="N137" i="6"/>
  <c r="O137" i="6"/>
  <c r="P137" i="6" s="1"/>
  <c r="L138" i="6"/>
  <c r="M138" i="6"/>
  <c r="Q138" i="6"/>
  <c r="R138" i="6"/>
  <c r="S138" i="6"/>
  <c r="W138" i="6"/>
  <c r="X138" i="6"/>
  <c r="Y138" i="6"/>
  <c r="Z138" i="6"/>
  <c r="AA138" i="6"/>
  <c r="AB138" i="6"/>
  <c r="AC138" i="6"/>
  <c r="AD138" i="6"/>
  <c r="AE138" i="6"/>
  <c r="AF138" i="6"/>
  <c r="AG138" i="6"/>
  <c r="AH138" i="6"/>
  <c r="AI138" i="6"/>
  <c r="AJ138" i="6"/>
  <c r="I141" i="6"/>
  <c r="J141" i="6" s="1"/>
  <c r="N141" i="6"/>
  <c r="O141" i="6"/>
  <c r="P141" i="6" s="1"/>
  <c r="I142" i="6"/>
  <c r="J142" i="6"/>
  <c r="N142" i="6"/>
  <c r="O142" i="6"/>
  <c r="P142" i="6" s="1"/>
  <c r="I143" i="6"/>
  <c r="J143" i="6" s="1"/>
  <c r="N143" i="6"/>
  <c r="O143" i="6"/>
  <c r="P143" i="6" s="1"/>
  <c r="I144" i="6"/>
  <c r="J144" i="6"/>
  <c r="N144" i="6"/>
  <c r="O144" i="6"/>
  <c r="P144" i="6" s="1"/>
  <c r="I145" i="6"/>
  <c r="J145" i="6" s="1"/>
  <c r="N145" i="6"/>
  <c r="O145" i="6"/>
  <c r="P145" i="6" s="1"/>
  <c r="I146" i="6"/>
  <c r="J146" i="6" s="1"/>
  <c r="N146" i="6"/>
  <c r="O146" i="6"/>
  <c r="P146" i="6" s="1"/>
  <c r="I147" i="6"/>
  <c r="J147" i="6" s="1"/>
  <c r="N147" i="6"/>
  <c r="O147" i="6"/>
  <c r="P147" i="6" s="1"/>
  <c r="I148" i="6"/>
  <c r="J148" i="6" s="1"/>
  <c r="N148" i="6"/>
  <c r="O148" i="6"/>
  <c r="P148" i="6" s="1"/>
  <c r="I149" i="6"/>
  <c r="N149" i="6"/>
  <c r="O149" i="6"/>
  <c r="P149" i="6" s="1"/>
  <c r="O150" i="6"/>
  <c r="R150" i="6"/>
  <c r="R152" i="6" s="1"/>
  <c r="I151" i="6"/>
  <c r="O151" i="6"/>
  <c r="L152" i="6"/>
  <c r="M152" i="6"/>
  <c r="Q152" i="6"/>
  <c r="S152" i="6"/>
  <c r="W152" i="6"/>
  <c r="X152" i="6"/>
  <c r="Y152" i="6"/>
  <c r="Z152" i="6"/>
  <c r="AA152" i="6"/>
  <c r="AB152" i="6"/>
  <c r="AC152" i="6"/>
  <c r="AD152" i="6"/>
  <c r="AE152" i="6"/>
  <c r="AF152" i="6"/>
  <c r="AG152" i="6"/>
  <c r="AH152" i="6"/>
  <c r="AI152" i="6"/>
  <c r="AJ152" i="6"/>
  <c r="N155" i="6"/>
  <c r="O155" i="6"/>
  <c r="P155" i="6" s="1"/>
  <c r="I156" i="6"/>
  <c r="J156" i="6" s="1"/>
  <c r="N156" i="6"/>
  <c r="O156" i="6"/>
  <c r="P156" i="6" s="1"/>
  <c r="I157" i="6"/>
  <c r="J157" i="6" s="1"/>
  <c r="N157" i="6"/>
  <c r="O157" i="6"/>
  <c r="P157" i="6" s="1"/>
  <c r="I158" i="6"/>
  <c r="J158" i="6" s="1"/>
  <c r="N158" i="6"/>
  <c r="O158" i="6"/>
  <c r="P158" i="6" s="1"/>
  <c r="I159" i="6"/>
  <c r="J159" i="6" s="1"/>
  <c r="N159" i="6"/>
  <c r="O159" i="6"/>
  <c r="P159" i="6"/>
  <c r="N160" i="6"/>
  <c r="O160" i="6"/>
  <c r="P160" i="6" s="1"/>
  <c r="I161" i="6"/>
  <c r="J161" i="6" s="1"/>
  <c r="O161" i="6"/>
  <c r="P161" i="6" s="1"/>
  <c r="W161" i="6"/>
  <c r="X161" i="6"/>
  <c r="Y161" i="6"/>
  <c r="Z161" i="6"/>
  <c r="AA161" i="6"/>
  <c r="AB161" i="6"/>
  <c r="AC161" i="6"/>
  <c r="AD161" i="6"/>
  <c r="AE161" i="6"/>
  <c r="AF161" i="6"/>
  <c r="AG161" i="6"/>
  <c r="AH161" i="6"/>
  <c r="AI161" i="6"/>
  <c r="AJ161" i="6"/>
  <c r="L162" i="6"/>
  <c r="M162" i="6"/>
  <c r="Q162" i="6"/>
  <c r="R162" i="6"/>
  <c r="S162" i="6"/>
  <c r="I165" i="6"/>
  <c r="J165" i="6" s="1"/>
  <c r="N165" i="6"/>
  <c r="O165" i="6"/>
  <c r="P165" i="6" s="1"/>
  <c r="I166" i="6"/>
  <c r="O166" i="6"/>
  <c r="I167" i="6"/>
  <c r="O167" i="6"/>
  <c r="I168" i="6"/>
  <c r="O168" i="6"/>
  <c r="I169" i="6"/>
  <c r="O169" i="6"/>
  <c r="I170" i="6"/>
  <c r="O170" i="6"/>
  <c r="I171" i="6"/>
  <c r="O171" i="6"/>
  <c r="I172" i="6"/>
  <c r="O172" i="6"/>
  <c r="I173" i="6"/>
  <c r="O173" i="6"/>
  <c r="I174" i="6"/>
  <c r="O174" i="6"/>
  <c r="I175" i="6"/>
  <c r="O175" i="6"/>
  <c r="I176" i="6"/>
  <c r="J176" i="6"/>
  <c r="N176" i="6"/>
  <c r="O176" i="6"/>
  <c r="P176" i="6" s="1"/>
  <c r="I177" i="6"/>
  <c r="J177" i="6" s="1"/>
  <c r="N177" i="6"/>
  <c r="O177" i="6"/>
  <c r="P177" i="6" s="1"/>
  <c r="I178" i="6"/>
  <c r="J178" i="6" s="1"/>
  <c r="N178" i="6"/>
  <c r="O178" i="6"/>
  <c r="P178" i="6" s="1"/>
  <c r="I179" i="6"/>
  <c r="J179" i="6" s="1"/>
  <c r="N179" i="6"/>
  <c r="O179" i="6"/>
  <c r="P179" i="6" s="1"/>
  <c r="N180" i="6"/>
  <c r="O180" i="6"/>
  <c r="P180" i="6" s="1"/>
  <c r="N181" i="6"/>
  <c r="O181" i="6"/>
  <c r="P181" i="6"/>
  <c r="R181" i="6"/>
  <c r="L182" i="6"/>
  <c r="M182" i="6"/>
  <c r="Q182" i="6"/>
  <c r="R182" i="6"/>
  <c r="S182" i="6"/>
  <c r="W182" i="6"/>
  <c r="X182" i="6"/>
  <c r="Y182" i="6"/>
  <c r="Z182" i="6"/>
  <c r="AA182" i="6"/>
  <c r="AB182" i="6"/>
  <c r="AC182" i="6"/>
  <c r="AD182" i="6"/>
  <c r="AE182" i="6"/>
  <c r="AF182" i="6"/>
  <c r="AG182" i="6"/>
  <c r="AH182" i="6"/>
  <c r="AI182" i="6"/>
  <c r="AJ182" i="6"/>
  <c r="N185" i="6"/>
  <c r="O185" i="6"/>
  <c r="P185" i="6" s="1"/>
  <c r="R185" i="6"/>
  <c r="R196" i="6" s="1"/>
  <c r="I186" i="6"/>
  <c r="J186" i="6" s="1"/>
  <c r="N186" i="6"/>
  <c r="O186" i="6"/>
  <c r="P186" i="6" s="1"/>
  <c r="N187" i="6"/>
  <c r="O187" i="6"/>
  <c r="P187" i="6" s="1"/>
  <c r="I188" i="6"/>
  <c r="J188" i="6" s="1"/>
  <c r="N188" i="6"/>
  <c r="O188" i="6"/>
  <c r="P188" i="6" s="1"/>
  <c r="I189" i="6"/>
  <c r="N189" i="6"/>
  <c r="O189" i="6"/>
  <c r="P189" i="6"/>
  <c r="I190" i="6"/>
  <c r="J190" i="6" s="1"/>
  <c r="N190" i="6"/>
  <c r="O190" i="6"/>
  <c r="P190" i="6" s="1"/>
  <c r="N191" i="6"/>
  <c r="O191" i="6"/>
  <c r="P191" i="6" s="1"/>
  <c r="N192" i="6"/>
  <c r="O192" i="6"/>
  <c r="P192" i="6" s="1"/>
  <c r="I193" i="6"/>
  <c r="J193" i="6" s="1"/>
  <c r="N193" i="6"/>
  <c r="O193" i="6"/>
  <c r="P193" i="6"/>
  <c r="I194" i="6"/>
  <c r="J194" i="6" s="1"/>
  <c r="N194" i="6"/>
  <c r="O194" i="6"/>
  <c r="P194" i="6" s="1"/>
  <c r="I195" i="6"/>
  <c r="J195" i="6" s="1"/>
  <c r="N195" i="6"/>
  <c r="O195" i="6"/>
  <c r="P195" i="6"/>
  <c r="L196" i="6"/>
  <c r="M196" i="6"/>
  <c r="Q196" i="6"/>
  <c r="S196" i="6"/>
  <c r="W196" i="6"/>
  <c r="X196" i="6"/>
  <c r="Y196" i="6"/>
  <c r="Z196" i="6"/>
  <c r="AA196" i="6"/>
  <c r="AB196" i="6"/>
  <c r="AC196" i="6"/>
  <c r="AD196" i="6"/>
  <c r="AE196" i="6"/>
  <c r="AF196" i="6"/>
  <c r="AG196" i="6"/>
  <c r="AH196" i="6"/>
  <c r="AI196" i="6"/>
  <c r="AJ196" i="6"/>
  <c r="N199" i="6"/>
  <c r="O199" i="6"/>
  <c r="I200" i="6"/>
  <c r="J200" i="6" s="1"/>
  <c r="N200" i="6"/>
  <c r="O200" i="6"/>
  <c r="P200" i="6" s="1"/>
  <c r="I201" i="6"/>
  <c r="J201" i="6" s="1"/>
  <c r="N201" i="6"/>
  <c r="O201" i="6"/>
  <c r="P201" i="6" s="1"/>
  <c r="I202" i="6"/>
  <c r="J202" i="6" s="1"/>
  <c r="N202" i="6"/>
  <c r="O202" i="6"/>
  <c r="P202" i="6" s="1"/>
  <c r="I203" i="6"/>
  <c r="J203" i="6" s="1"/>
  <c r="N203" i="6"/>
  <c r="O203" i="6"/>
  <c r="P203" i="6" s="1"/>
  <c r="I204" i="6"/>
  <c r="J204" i="6" s="1"/>
  <c r="N204" i="6"/>
  <c r="O204" i="6"/>
  <c r="P204" i="6" s="1"/>
  <c r="I205" i="6"/>
  <c r="J205" i="6" s="1"/>
  <c r="N205" i="6"/>
  <c r="O205" i="6"/>
  <c r="P205" i="6" s="1"/>
  <c r="I206" i="6"/>
  <c r="J206" i="6" s="1"/>
  <c r="N206" i="6"/>
  <c r="O206" i="6"/>
  <c r="P206" i="6" s="1"/>
  <c r="I207" i="6"/>
  <c r="J207" i="6" s="1"/>
  <c r="N207" i="6"/>
  <c r="O207" i="6"/>
  <c r="P207" i="6" s="1"/>
  <c r="I208" i="6"/>
  <c r="O208" i="6"/>
  <c r="P208" i="6"/>
  <c r="I209" i="6"/>
  <c r="J209" i="6" s="1"/>
  <c r="O209" i="6"/>
  <c r="I210" i="6"/>
  <c r="O210" i="6"/>
  <c r="I211" i="6"/>
  <c r="J211" i="6" s="1"/>
  <c r="O211" i="6"/>
  <c r="I212" i="6"/>
  <c r="J212" i="6" s="1"/>
  <c r="O212" i="6"/>
  <c r="I213" i="6"/>
  <c r="O213" i="6"/>
  <c r="I214" i="6"/>
  <c r="O214" i="6"/>
  <c r="I215" i="6"/>
  <c r="O215" i="6"/>
  <c r="I216" i="6"/>
  <c r="J216" i="6" s="1"/>
  <c r="N216" i="6"/>
  <c r="O216" i="6"/>
  <c r="P216" i="6" s="1"/>
  <c r="N217" i="6"/>
  <c r="O217" i="6"/>
  <c r="P217" i="6" s="1"/>
  <c r="R217" i="6"/>
  <c r="N218" i="6"/>
  <c r="O218" i="6"/>
  <c r="P218" i="6" s="1"/>
  <c r="R218" i="6"/>
  <c r="R220" i="6" s="1"/>
  <c r="I219" i="6"/>
  <c r="O219" i="6"/>
  <c r="L220" i="6"/>
  <c r="M220" i="6"/>
  <c r="Q220" i="6"/>
  <c r="S220" i="6"/>
  <c r="W220" i="6"/>
  <c r="X220" i="6"/>
  <c r="Y220" i="6"/>
  <c r="Z220" i="6"/>
  <c r="AA220" i="6"/>
  <c r="AB220" i="6"/>
  <c r="AC220" i="6"/>
  <c r="AD220" i="6"/>
  <c r="AE220" i="6"/>
  <c r="AF220" i="6"/>
  <c r="AG220" i="6"/>
  <c r="AH220" i="6"/>
  <c r="AI220" i="6"/>
  <c r="AJ220" i="6"/>
  <c r="I223" i="6"/>
  <c r="J223" i="6" s="1"/>
  <c r="N223" i="6"/>
  <c r="N224" i="6" s="1"/>
  <c r="O223" i="6"/>
  <c r="P223" i="6" s="1"/>
  <c r="P224" i="6" s="1"/>
  <c r="L224" i="6"/>
  <c r="M224" i="6"/>
  <c r="Q224" i="6"/>
  <c r="R224" i="6"/>
  <c r="S224" i="6"/>
  <c r="W224" i="6"/>
  <c r="X224" i="6"/>
  <c r="Y224" i="6"/>
  <c r="Z224" i="6"/>
  <c r="AA224" i="6"/>
  <c r="AB224" i="6"/>
  <c r="AC224" i="6"/>
  <c r="AD224" i="6"/>
  <c r="AE224" i="6"/>
  <c r="AF224" i="6"/>
  <c r="AG224" i="6"/>
  <c r="AH224" i="6"/>
  <c r="AI224" i="6"/>
  <c r="AJ224" i="6"/>
  <c r="I227" i="6"/>
  <c r="J227" i="6" s="1"/>
  <c r="N227" i="6"/>
  <c r="N228" i="6" s="1"/>
  <c r="O227" i="6"/>
  <c r="O228" i="6" s="1"/>
  <c r="L228" i="6"/>
  <c r="M228" i="6"/>
  <c r="P228" i="6"/>
  <c r="Q228" i="6"/>
  <c r="R228" i="6"/>
  <c r="S228" i="6"/>
  <c r="W228" i="6"/>
  <c r="X228" i="6"/>
  <c r="Y228" i="6"/>
  <c r="Z228" i="6"/>
  <c r="AA228" i="6"/>
  <c r="AB228" i="6"/>
  <c r="AC228" i="6"/>
  <c r="AD228" i="6"/>
  <c r="AE228" i="6"/>
  <c r="AF228" i="6"/>
  <c r="AG228" i="6"/>
  <c r="AH228" i="6"/>
  <c r="AI228" i="6"/>
  <c r="AJ228" i="6"/>
  <c r="N233" i="6"/>
  <c r="N234" i="6" s="1"/>
  <c r="O233" i="6"/>
  <c r="O234" i="6" s="1"/>
  <c r="L234" i="6"/>
  <c r="M234" i="6"/>
  <c r="P234" i="6"/>
  <c r="W234" i="6"/>
  <c r="W256" i="6" s="1"/>
  <c r="X234" i="6"/>
  <c r="X256" i="6" s="1"/>
  <c r="Y234" i="6"/>
  <c r="Z234" i="6"/>
  <c r="Z256" i="6" s="1"/>
  <c r="AA234" i="6"/>
  <c r="AA256" i="6" s="1"/>
  <c r="AB234" i="6"/>
  <c r="AC234" i="6"/>
  <c r="AD234" i="6"/>
  <c r="AD256" i="6" s="1"/>
  <c r="AE234" i="6"/>
  <c r="AE256" i="6" s="1"/>
  <c r="AF234" i="6"/>
  <c r="AF256" i="6" s="1"/>
  <c r="AG234" i="6"/>
  <c r="AH234" i="6"/>
  <c r="AH256" i="6" s="1"/>
  <c r="AI234" i="6"/>
  <c r="AI256" i="6" s="1"/>
  <c r="AJ234" i="6"/>
  <c r="AJ256" i="6" s="1"/>
  <c r="I241" i="6"/>
  <c r="J241" i="6" s="1"/>
  <c r="N241" i="6"/>
  <c r="O241" i="6"/>
  <c r="P241" i="6" s="1"/>
  <c r="I242" i="6"/>
  <c r="J242" i="6" s="1"/>
  <c r="N242" i="6"/>
  <c r="O242" i="6"/>
  <c r="P242" i="6"/>
  <c r="L243" i="6"/>
  <c r="M243" i="6"/>
  <c r="Q243" i="6"/>
  <c r="R243" i="6"/>
  <c r="S243" i="6"/>
  <c r="W243" i="6"/>
  <c r="X243" i="6"/>
  <c r="Y243" i="6"/>
  <c r="Z243" i="6"/>
  <c r="AA243" i="6"/>
  <c r="AB243" i="6"/>
  <c r="AC243" i="6"/>
  <c r="AD243" i="6"/>
  <c r="AE243" i="6"/>
  <c r="AF243" i="6"/>
  <c r="AG243" i="6"/>
  <c r="AH243" i="6"/>
  <c r="AI243" i="6"/>
  <c r="AJ243" i="6"/>
  <c r="I248" i="6"/>
  <c r="J248" i="6" s="1"/>
  <c r="O248" i="6"/>
  <c r="I249" i="6"/>
  <c r="J249" i="6" s="1"/>
  <c r="N249" i="6"/>
  <c r="N250" i="6" s="1"/>
  <c r="N258" i="6" s="1"/>
  <c r="O249" i="6"/>
  <c r="P249" i="6" s="1"/>
  <c r="P250" i="6" s="1"/>
  <c r="P258" i="6" s="1"/>
  <c r="L250" i="6"/>
  <c r="L258" i="6" s="1"/>
  <c r="M250" i="6"/>
  <c r="M258" i="6" s="1"/>
  <c r="Q250" i="6"/>
  <c r="R250" i="6"/>
  <c r="R258" i="6" s="1"/>
  <c r="S250" i="6"/>
  <c r="S258" i="6" s="1"/>
  <c r="W250" i="6"/>
  <c r="W258" i="6" s="1"/>
  <c r="X250" i="6"/>
  <c r="X258" i="6" s="1"/>
  <c r="Y250" i="6"/>
  <c r="Y258" i="6" s="1"/>
  <c r="Z250" i="6"/>
  <c r="Z258" i="6" s="1"/>
  <c r="AA250" i="6"/>
  <c r="AB250" i="6"/>
  <c r="AC250" i="6"/>
  <c r="AC258" i="6" s="1"/>
  <c r="AD250" i="6"/>
  <c r="AD258" i="6" s="1"/>
  <c r="AE250" i="6"/>
  <c r="AE258" i="6" s="1"/>
  <c r="AF250" i="6"/>
  <c r="AF258" i="6" s="1"/>
  <c r="AG250" i="6"/>
  <c r="AG258" i="6" s="1"/>
  <c r="AH250" i="6"/>
  <c r="AH258" i="6" s="1"/>
  <c r="AI250" i="6"/>
  <c r="AI258" i="6" s="1"/>
  <c r="AJ250" i="6"/>
  <c r="Y256" i="6"/>
  <c r="AB256" i="6"/>
  <c r="AC256" i="6"/>
  <c r="AG256" i="6"/>
  <c r="Q258" i="6"/>
  <c r="AA258" i="6"/>
  <c r="AB258" i="6"/>
  <c r="AJ258" i="6"/>
  <c r="C238" i="6" l="1"/>
  <c r="C56" i="6"/>
  <c r="C254" i="6" s="1"/>
  <c r="C260" i="6" s="1"/>
  <c r="AH54" i="6"/>
  <c r="L54" i="6"/>
  <c r="E196" i="6"/>
  <c r="E182" i="6"/>
  <c r="F230" i="6"/>
  <c r="E24" i="6"/>
  <c r="AF54" i="6"/>
  <c r="AF56" i="6" s="1"/>
  <c r="AF254" i="6" s="1"/>
  <c r="AF260" i="6" s="1"/>
  <c r="F56" i="6"/>
  <c r="AF230" i="6"/>
  <c r="AF236" i="6" s="1"/>
  <c r="AF252" i="6" s="1"/>
  <c r="N152" i="6"/>
  <c r="O63" i="6"/>
  <c r="X230" i="6"/>
  <c r="X236" i="6" s="1"/>
  <c r="X252" i="6" s="1"/>
  <c r="O243" i="6"/>
  <c r="N243" i="6"/>
  <c r="AB56" i="6"/>
  <c r="AA56" i="6"/>
  <c r="E152" i="6"/>
  <c r="O250" i="6"/>
  <c r="O258" i="6" s="1"/>
  <c r="N138" i="6"/>
  <c r="AC230" i="6"/>
  <c r="AC236" i="6" s="1"/>
  <c r="AC252" i="6" s="1"/>
  <c r="AI54" i="6"/>
  <c r="AI56" i="6" s="1"/>
  <c r="M54" i="6"/>
  <c r="AH56" i="6"/>
  <c r="Z56" i="6"/>
  <c r="F256" i="6"/>
  <c r="F233" i="6" s="1"/>
  <c r="F234" i="6" s="1"/>
  <c r="F236" i="6" s="1"/>
  <c r="AI230" i="6"/>
  <c r="AI236" i="6" s="1"/>
  <c r="O52" i="6"/>
  <c r="AH230" i="6"/>
  <c r="AH236" i="6" s="1"/>
  <c r="AH252" i="6" s="1"/>
  <c r="AH254" i="6" s="1"/>
  <c r="AH260" i="6" s="1"/>
  <c r="N113" i="6"/>
  <c r="N52" i="6"/>
  <c r="N162" i="6"/>
  <c r="O130" i="6"/>
  <c r="P62" i="6"/>
  <c r="P63" i="6" s="1"/>
  <c r="AG56" i="6"/>
  <c r="Y56" i="6"/>
  <c r="M56" i="6"/>
  <c r="N196" i="6"/>
  <c r="R230" i="6"/>
  <c r="R256" i="6" s="1"/>
  <c r="R233" i="6" s="1"/>
  <c r="R234" i="6" s="1"/>
  <c r="R236" i="6" s="1"/>
  <c r="L56" i="6"/>
  <c r="N220" i="6"/>
  <c r="O182" i="6"/>
  <c r="L230" i="6"/>
  <c r="AJ54" i="6"/>
  <c r="AJ56" i="6" s="1"/>
  <c r="AA230" i="6"/>
  <c r="AA236" i="6" s="1"/>
  <c r="AA238" i="6" s="1"/>
  <c r="Z230" i="6"/>
  <c r="Z236" i="6" s="1"/>
  <c r="Z238" i="6" s="1"/>
  <c r="O138" i="6"/>
  <c r="O24" i="6"/>
  <c r="AG230" i="6"/>
  <c r="AG236" i="6" s="1"/>
  <c r="X56" i="6"/>
  <c r="X254" i="6" s="1"/>
  <c r="X260" i="6" s="1"/>
  <c r="O220" i="6"/>
  <c r="N130" i="6"/>
  <c r="N230" i="6" s="1"/>
  <c r="AJ230" i="6"/>
  <c r="AJ236" i="6" s="1"/>
  <c r="AJ252" i="6" s="1"/>
  <c r="AB230" i="6"/>
  <c r="AB236" i="6" s="1"/>
  <c r="AB252" i="6" s="1"/>
  <c r="AB254" i="6" s="1"/>
  <c r="AB260" i="6" s="1"/>
  <c r="Q230" i="6"/>
  <c r="Q256" i="6" s="1"/>
  <c r="Q233" i="6" s="1"/>
  <c r="Q234" i="6" s="1"/>
  <c r="Q236" i="6" s="1"/>
  <c r="AC54" i="6"/>
  <c r="AC238" i="6" s="1"/>
  <c r="R54" i="6"/>
  <c r="R56" i="6" s="1"/>
  <c r="Y230" i="6"/>
  <c r="Y236" i="6" s="1"/>
  <c r="P243" i="6"/>
  <c r="O224" i="6"/>
  <c r="M230" i="6"/>
  <c r="M236" i="6" s="1"/>
  <c r="N182" i="6"/>
  <c r="P152" i="6"/>
  <c r="AE230" i="6"/>
  <c r="AE236" i="6" s="1"/>
  <c r="AE252" i="6" s="1"/>
  <c r="AE254" i="6" s="1"/>
  <c r="AE260" i="6" s="1"/>
  <c r="W230" i="6"/>
  <c r="W236" i="6" s="1"/>
  <c r="AD230" i="6"/>
  <c r="AD236" i="6" s="1"/>
  <c r="AD252" i="6" s="1"/>
  <c r="S230" i="6"/>
  <c r="S256" i="6" s="1"/>
  <c r="S233" i="6" s="1"/>
  <c r="S234" i="6" s="1"/>
  <c r="N24" i="6"/>
  <c r="P162" i="6"/>
  <c r="L256" i="6"/>
  <c r="L236" i="6"/>
  <c r="P182" i="6"/>
  <c r="AB238" i="6"/>
  <c r="AD56" i="6"/>
  <c r="S56" i="6"/>
  <c r="AC56" i="6"/>
  <c r="AC254" i="6" s="1"/>
  <c r="AC260" i="6" s="1"/>
  <c r="P196" i="6"/>
  <c r="AE238" i="6"/>
  <c r="W252" i="6"/>
  <c r="W254" i="6" s="1"/>
  <c r="W260" i="6" s="1"/>
  <c r="W238" i="6"/>
  <c r="AI238" i="6"/>
  <c r="AI252" i="6"/>
  <c r="AA252" i="6"/>
  <c r="AA254" i="6" s="1"/>
  <c r="AA260" i="6" s="1"/>
  <c r="AG238" i="6"/>
  <c r="AG252" i="6"/>
  <c r="AG254" i="6" s="1"/>
  <c r="AG260" i="6" s="1"/>
  <c r="Y238" i="6"/>
  <c r="Y252" i="6"/>
  <c r="Z252" i="6"/>
  <c r="Z254" i="6" s="1"/>
  <c r="Z260" i="6" s="1"/>
  <c r="Y254" i="6"/>
  <c r="Y260" i="6" s="1"/>
  <c r="P113" i="6"/>
  <c r="P199" i="6"/>
  <c r="P220" i="6" s="1"/>
  <c r="P134" i="6"/>
  <c r="P138" i="6" s="1"/>
  <c r="P119" i="6"/>
  <c r="P130" i="6" s="1"/>
  <c r="P28" i="6"/>
  <c r="P52" i="6" s="1"/>
  <c r="O162" i="6"/>
  <c r="P20" i="6"/>
  <c r="P24" i="6" s="1"/>
  <c r="P54" i="6" s="1"/>
  <c r="O196" i="6"/>
  <c r="O113" i="6"/>
  <c r="O152" i="6"/>
  <c r="D90" i="6"/>
  <c r="E90" i="6" s="1"/>
  <c r="E113" i="6" s="1"/>
  <c r="AH238" i="6" l="1"/>
  <c r="AF238" i="6"/>
  <c r="AJ238" i="6"/>
  <c r="S236" i="6"/>
  <c r="S252" i="6" s="1"/>
  <c r="AJ254" i="6"/>
  <c r="AJ260" i="6" s="1"/>
  <c r="AI254" i="6"/>
  <c r="AI260" i="6" s="1"/>
  <c r="X238" i="6"/>
  <c r="F252" i="6"/>
  <c r="F254" i="6" s="1"/>
  <c r="F260" i="6" s="1"/>
  <c r="F238" i="6"/>
  <c r="AD238" i="6"/>
  <c r="M256" i="6"/>
  <c r="AD254" i="6"/>
  <c r="AD260" i="6" s="1"/>
  <c r="N54" i="6"/>
  <c r="N56" i="6" s="1"/>
  <c r="P230" i="6"/>
  <c r="P236" i="6" s="1"/>
  <c r="P238" i="6" s="1"/>
  <c r="O54" i="6"/>
  <c r="O56" i="6" s="1"/>
  <c r="R252" i="6"/>
  <c r="R254" i="6" s="1"/>
  <c r="R260" i="6" s="1"/>
  <c r="R238" i="6"/>
  <c r="Q252" i="6"/>
  <c r="Q254" i="6" s="1"/>
  <c r="Q260" i="6" s="1"/>
  <c r="Q238" i="6"/>
  <c r="Q245" i="6"/>
  <c r="N236" i="6"/>
  <c r="N256" i="6"/>
  <c r="O230" i="6"/>
  <c r="L245" i="6"/>
  <c r="L252" i="6"/>
  <c r="L254" i="6" s="1"/>
  <c r="L260" i="6" s="1"/>
  <c r="L238" i="6"/>
  <c r="S254" i="6"/>
  <c r="S260" i="6" s="1"/>
  <c r="P56" i="6"/>
  <c r="M238" i="6"/>
  <c r="M252" i="6"/>
  <c r="M254" i="6" s="1"/>
  <c r="M260" i="6" s="1"/>
  <c r="M245" i="6"/>
  <c r="S238" i="6"/>
  <c r="G130" i="6"/>
  <c r="D130" i="6"/>
  <c r="P256" i="6" l="1"/>
  <c r="N245" i="6"/>
  <c r="N252" i="6"/>
  <c r="N254" i="6" s="1"/>
  <c r="N260" i="6" s="1"/>
  <c r="N238" i="6"/>
  <c r="P245" i="6"/>
  <c r="P252" i="6"/>
  <c r="P254" i="6" s="1"/>
  <c r="P260" i="6" s="1"/>
  <c r="O236" i="6"/>
  <c r="O256" i="6"/>
  <c r="H250" i="6"/>
  <c r="H243" i="6"/>
  <c r="H228" i="6"/>
  <c r="H224" i="6"/>
  <c r="H220" i="6"/>
  <c r="H196" i="6"/>
  <c r="H182" i="6"/>
  <c r="H162" i="6"/>
  <c r="H152" i="6"/>
  <c r="H138" i="6"/>
  <c r="H130" i="6"/>
  <c r="I130" i="6" s="1"/>
  <c r="J130" i="6" s="1"/>
  <c r="H113" i="6"/>
  <c r="H63" i="6"/>
  <c r="H52" i="6"/>
  <c r="H24" i="6"/>
  <c r="O245" i="6" l="1"/>
  <c r="O252" i="6"/>
  <c r="O254" i="6" s="1"/>
  <c r="O260" i="6" s="1"/>
  <c r="O238" i="6"/>
  <c r="H54" i="6"/>
  <c r="H230" i="6"/>
  <c r="H256" i="6" l="1"/>
  <c r="G228" i="6" l="1"/>
  <c r="I228" i="6" s="1"/>
  <c r="J228" i="6" s="1"/>
  <c r="G224" i="6"/>
  <c r="I224" i="6" s="1"/>
  <c r="J224" i="6" s="1"/>
  <c r="G162" i="6"/>
  <c r="I162" i="6" s="1"/>
  <c r="J162" i="6" s="1"/>
  <c r="G138" i="6"/>
  <c r="I138" i="6" s="1"/>
  <c r="J138" i="6" s="1"/>
  <c r="G113" i="6"/>
  <c r="I113" i="6" s="1"/>
  <c r="J113" i="6" s="1"/>
  <c r="G63" i="6"/>
  <c r="I63" i="6" s="1"/>
  <c r="J63" i="6" s="1"/>
  <c r="G52" i="6"/>
  <c r="I52" i="6" s="1"/>
  <c r="J52" i="6" s="1"/>
  <c r="G24" i="6"/>
  <c r="I24" i="6" s="1"/>
  <c r="J24" i="6" s="1"/>
  <c r="G54" i="6" l="1"/>
  <c r="I54" i="6" s="1"/>
  <c r="J54" i="6" s="1"/>
  <c r="G150" i="6" l="1"/>
  <c r="G152" i="6" s="1"/>
  <c r="I152" i="6" s="1"/>
  <c r="J152" i="6" s="1"/>
  <c r="G181" i="6"/>
  <c r="G182" i="6" s="1"/>
  <c r="I182" i="6" s="1"/>
  <c r="J182" i="6" s="1"/>
  <c r="G218" i="6" l="1"/>
  <c r="I218" i="6" s="1"/>
  <c r="G217" i="6"/>
  <c r="I217" i="6" s="1"/>
  <c r="G185" i="6"/>
  <c r="G196" i="6" s="1"/>
  <c r="I196" i="6" s="1"/>
  <c r="J196" i="6" s="1"/>
  <c r="G220" i="6" l="1"/>
  <c r="I220" i="6" s="1"/>
  <c r="J220" i="6" s="1"/>
  <c r="D234" i="6"/>
  <c r="E234" i="6" s="1"/>
  <c r="D152" i="6"/>
  <c r="G230" i="6" l="1"/>
  <c r="I230" i="6" s="1"/>
  <c r="J230" i="6" s="1"/>
  <c r="D250" i="6" l="1"/>
  <c r="E250" i="6" s="1"/>
  <c r="D243" i="6"/>
  <c r="D228" i="6"/>
  <c r="D224" i="6"/>
  <c r="D220" i="6"/>
  <c r="D196" i="6"/>
  <c r="D182" i="6"/>
  <c r="D162" i="6"/>
  <c r="D138" i="6"/>
  <c r="D113" i="6"/>
  <c r="D63" i="6"/>
  <c r="D24" i="6"/>
  <c r="D16" i="6"/>
  <c r="E16" i="6" s="1"/>
  <c r="D256" i="6" l="1"/>
  <c r="E256" i="6" s="1"/>
  <c r="D258" i="6"/>
  <c r="E258" i="6" s="1"/>
  <c r="D230" i="6"/>
  <c r="E230" i="6" s="1"/>
  <c r="D236" i="6" l="1"/>
  <c r="D245" i="6" l="1"/>
  <c r="E236" i="6"/>
  <c r="D252" i="6"/>
  <c r="E252" i="6" s="1"/>
  <c r="G250" i="6" l="1"/>
  <c r="I250" i="6" s="1"/>
  <c r="J250" i="6" s="1"/>
  <c r="G243" i="6"/>
  <c r="I243" i="6" s="1"/>
  <c r="J243" i="6" s="1"/>
  <c r="D51" i="6" l="1"/>
  <c r="E51" i="6" s="1"/>
  <c r="D49" i="6"/>
  <c r="E49" i="6" s="1"/>
  <c r="E52" i="6" s="1"/>
  <c r="E54" i="6" s="1"/>
  <c r="E56" i="6" s="1"/>
  <c r="D52" i="6" l="1"/>
  <c r="D54" i="6" s="1"/>
  <c r="D238" i="6" s="1"/>
  <c r="E238" i="6" s="1"/>
  <c r="D56" i="6" l="1"/>
  <c r="D254" i="6" s="1"/>
  <c r="E254" i="6" s="1"/>
  <c r="D260" i="6" l="1"/>
  <c r="E260" i="6" s="1"/>
  <c r="G256" i="6" l="1"/>
  <c r="I256" i="6" s="1"/>
  <c r="J256" i="6" s="1"/>
  <c r="H14" i="6" l="1"/>
  <c r="G14" i="6"/>
  <c r="G12" i="6"/>
  <c r="G258" i="6" s="1"/>
  <c r="H12" i="6" s="1"/>
  <c r="I12" i="6" s="1"/>
  <c r="J12" i="6" s="1"/>
  <c r="I14" i="6" l="1"/>
  <c r="J14" i="6" s="1"/>
  <c r="H258" i="6"/>
  <c r="I258" i="6" s="1"/>
  <c r="J258" i="6" s="1"/>
  <c r="H233" i="6"/>
  <c r="H234" i="6" l="1"/>
  <c r="H236" i="6"/>
  <c r="G8" i="6"/>
  <c r="H245" i="6" l="1"/>
  <c r="H252" i="6"/>
  <c r="H238" i="6"/>
  <c r="G16" i="6"/>
  <c r="G56" i="6" s="1"/>
  <c r="G233" i="6" l="1"/>
  <c r="I233" i="6" s="1"/>
  <c r="J233" i="6" s="1"/>
  <c r="G234" i="6" l="1"/>
  <c r="I234" i="6" s="1"/>
  <c r="J234" i="6" s="1"/>
  <c r="G236" i="6" l="1"/>
  <c r="I236" i="6" s="1"/>
  <c r="J236" i="6" s="1"/>
  <c r="G245" i="6" l="1"/>
  <c r="I245" i="6" s="1"/>
  <c r="J245" i="6" s="1"/>
  <c r="G252" i="6"/>
  <c r="I252" i="6" s="1"/>
  <c r="J252" i="6" s="1"/>
  <c r="G238" i="6"/>
  <c r="I238" i="6" s="1"/>
  <c r="J238" i="6" s="1"/>
  <c r="G254" i="6" l="1"/>
  <c r="G260" i="6" s="1"/>
  <c r="H8" i="6" s="1"/>
  <c r="H16" i="6" s="1"/>
  <c r="I16" i="6" s="1"/>
  <c r="J16" i="6" s="1"/>
  <c r="H56" i="6" l="1"/>
  <c r="I56" i="6" s="1"/>
  <c r="J56" i="6" s="1"/>
  <c r="H254" i="6" l="1"/>
  <c r="I254" i="6" s="1"/>
  <c r="J254" i="6" s="1"/>
  <c r="H260" i="6" l="1"/>
  <c r="I260" i="6" s="1"/>
  <c r="J260" i="6" s="1"/>
</calcChain>
</file>

<file path=xl/sharedStrings.xml><?xml version="1.0" encoding="utf-8"?>
<sst xmlns="http://schemas.openxmlformats.org/spreadsheetml/2006/main" count="495" uniqueCount="241">
  <si>
    <t>Account</t>
  </si>
  <si>
    <t>Account Description</t>
  </si>
  <si>
    <t>Number</t>
  </si>
  <si>
    <t>General Property Tax</t>
  </si>
  <si>
    <t>Penalties and Interest on Delinquent Taxes</t>
  </si>
  <si>
    <t>Specific Ownership Tax</t>
  </si>
  <si>
    <t>Interest Earned</t>
  </si>
  <si>
    <t>Financial Administration, Independent Audit</t>
  </si>
  <si>
    <t>Supplies - Book and periodicals</t>
  </si>
  <si>
    <t>Supplies - Gasoline / Diesel</t>
  </si>
  <si>
    <t>Property - Vehicles (Outside parts repair cost)</t>
  </si>
  <si>
    <t>Delinquent Taxes</t>
  </si>
  <si>
    <t>Contributions and Donations from Private Sources</t>
  </si>
  <si>
    <t>General Long-Term  Debt Issued</t>
  </si>
  <si>
    <t>Purchased Professional &amp; Technical Services - NFPA, IAFC</t>
  </si>
  <si>
    <t>Supplies - General Supplies</t>
  </si>
  <si>
    <t>Property - Equipment</t>
  </si>
  <si>
    <t>Supplies - General (Fire Prevention Week, EMS Awareness Week)</t>
  </si>
  <si>
    <t xml:space="preserve">Other Objects - </t>
  </si>
  <si>
    <t>Purchased Prof. &amp; Tech. Services - Professional (Legal)</t>
  </si>
  <si>
    <t>Purchased Prof. &amp; Tech. Services - Other (SDA, Accounting)</t>
  </si>
  <si>
    <t>Purchased Property Services - Software Maintenance Services</t>
  </si>
  <si>
    <t>Other Purchased Services - Advertising</t>
  </si>
  <si>
    <t xml:space="preserve">Property - Equipment </t>
  </si>
  <si>
    <t>Purchased Services - Repair &amp; Maintenance - Labor</t>
  </si>
  <si>
    <t>Property - Equipment (Outside parts repair cost)</t>
  </si>
  <si>
    <t>Purchased Services - Repair &amp; Maintenance - Annual Monitor</t>
  </si>
  <si>
    <t>Purchased Services - Utility Services - Water/Sewage/Trash</t>
  </si>
  <si>
    <t>Purchased Services - Custodial</t>
  </si>
  <si>
    <t>Purchased Services - Repair &amp; Maintenance services</t>
  </si>
  <si>
    <t>Supplies - Energy - Natural Gas</t>
  </si>
  <si>
    <t>Supplies - Energy - Electricity</t>
  </si>
  <si>
    <t>Supplies - General (Disposable Pt. Use)</t>
  </si>
  <si>
    <t>Supplies - Books and Periodicals</t>
  </si>
  <si>
    <t>Returned Check Charges</t>
  </si>
  <si>
    <t>Proceeds of General Capital Assets Dispositions</t>
  </si>
  <si>
    <t>Other Objects - Medicals / Pulmonary Function Test / Immunizations</t>
  </si>
  <si>
    <t>Purchased Professional &amp; Technical Services - EMTAC</t>
  </si>
  <si>
    <t>Purchased Professional &amp; Technical Services - Physician Advisor Fees</t>
  </si>
  <si>
    <t>Purchased Professional &amp; Technical Services - Professional</t>
  </si>
  <si>
    <t>Increase (Decrease) in Fair Value</t>
  </si>
  <si>
    <t>Special Fire Protection Services - Hazmat Incidents, Federal Fires</t>
  </si>
  <si>
    <t>Property - Bunker Gear, Wildland Gear, Uniforms, Other PPE</t>
  </si>
  <si>
    <t>Other Objects - Volunteer Recruitment</t>
  </si>
  <si>
    <t xml:space="preserve">Purchased Professional &amp; Technical Services - </t>
  </si>
  <si>
    <t>Financial Administration, Tax Administration - County Collection Fees</t>
  </si>
  <si>
    <t>GRAND VALLEY FIRE PROTECTION DISTRICT</t>
  </si>
  <si>
    <t>Other Objects - Explorer Program (Fire Cadets)</t>
  </si>
  <si>
    <t>Actual</t>
  </si>
  <si>
    <t>Insurance - General Liability / Life / A &amp; S / Boiler / Work Compensation</t>
  </si>
  <si>
    <t>Charges for Services - EMS Services &amp; Emergent Transports</t>
  </si>
  <si>
    <t>Employee Benefits - Unemployment Compensation</t>
  </si>
  <si>
    <t xml:space="preserve">Property, Machinery and Equipment </t>
  </si>
  <si>
    <t>Purchased Property Services - Repair &amp; Maintenance - SCBA Insp.</t>
  </si>
  <si>
    <t>Other Objects - Annual Summer Picnic / Christmas Banquet</t>
  </si>
  <si>
    <t>County Abatements</t>
  </si>
  <si>
    <t>Purchased Prof. &amp; Tech. Services - Payroll Expenses (Direct Deposit)</t>
  </si>
  <si>
    <t>Budgeted</t>
  </si>
  <si>
    <t>Reconciliation Discrepancies</t>
  </si>
  <si>
    <t>491.100 - Capital Projects Fund Transfer</t>
  </si>
  <si>
    <t>Net Increase (Decrease) in the Fair Value of Investments</t>
  </si>
  <si>
    <t>Other Purchased Services - Printing &amp; Binding (Subscriptions, etc.)</t>
  </si>
  <si>
    <t>Purchased Property Services - Rentals (Copier, Office Equipment)</t>
  </si>
  <si>
    <t>Supplies - Book and Periodicals</t>
  </si>
  <si>
    <t>Other objects - Community Projects/Training (CPR/First Aid, Wildfire Mitigation)</t>
  </si>
  <si>
    <t>Other Objects - Training &amp; Participation Awards / Incentives</t>
  </si>
  <si>
    <t>Property - Improvements Other than New Construction</t>
  </si>
  <si>
    <t>Unreserved / Undesignated Expenses - Catastrophic Fires / Events</t>
  </si>
  <si>
    <t>Other Purchased Services - Credit Card Fees</t>
  </si>
  <si>
    <t>Oil and Gas Audit</t>
  </si>
  <si>
    <t>Purchased Prof. &amp; Tech. Services - Board Member Compensation</t>
  </si>
  <si>
    <t>Ending General Fund Balance, December 31st</t>
  </si>
  <si>
    <t>Subtotal of  Operational Expenditures</t>
  </si>
  <si>
    <t>490.100 - Unreserved / Undesignated Expenses</t>
  </si>
  <si>
    <t>422.800 - Fire Stations and Buildings</t>
  </si>
  <si>
    <t>422.700 - Medical Services</t>
  </si>
  <si>
    <t>422.500 - Fire Communications</t>
  </si>
  <si>
    <t>422.300 - Fire Prevention</t>
  </si>
  <si>
    <t>422.200 - Fire Fighting</t>
  </si>
  <si>
    <t>422.100 - Fire Administration</t>
  </si>
  <si>
    <t>415.000 - General Government</t>
  </si>
  <si>
    <t>Estimated Expenditures</t>
  </si>
  <si>
    <t>Non-Operating Revenue</t>
  </si>
  <si>
    <t>Operating Revenue</t>
  </si>
  <si>
    <t>Estimated Revenues</t>
  </si>
  <si>
    <t>YTD</t>
  </si>
  <si>
    <t>.</t>
  </si>
  <si>
    <t>669.100 - Reconciliation Discrepancies</t>
  </si>
  <si>
    <t>Excess of Revenues Over/Under Expenditures (Net Income)</t>
  </si>
  <si>
    <t>TABOR Emergency Reserves 3%, Budget Year</t>
  </si>
  <si>
    <t>Future Operational Reserves, December 31st</t>
  </si>
  <si>
    <t>Veterans Exemptions</t>
  </si>
  <si>
    <t xml:space="preserve"> </t>
  </si>
  <si>
    <t>Purchased Services - Lawn care</t>
  </si>
  <si>
    <t>Volunteers / Part - Time Employees - Fire</t>
  </si>
  <si>
    <t>Volunteers / Part - Time Employees - EMS</t>
  </si>
  <si>
    <t xml:space="preserve">Full-Time Employees - Fire &amp; EMS </t>
  </si>
  <si>
    <t>Subtotal of Operating Revenue</t>
  </si>
  <si>
    <t>Subtotal of Non-Operating Revenue</t>
  </si>
  <si>
    <t>Total Available Operational Revenues</t>
  </si>
  <si>
    <t>Total General Government</t>
  </si>
  <si>
    <t>Total Fire Administration</t>
  </si>
  <si>
    <t>Total Fire Fighting</t>
  </si>
  <si>
    <t>Total Fire Prevention</t>
  </si>
  <si>
    <t>Total Fire Training</t>
  </si>
  <si>
    <t>Total Fire Communications</t>
  </si>
  <si>
    <t>Total Fire Repair Services</t>
  </si>
  <si>
    <t>Total Medical Services</t>
  </si>
  <si>
    <t>Total Fire Station and Buildings</t>
  </si>
  <si>
    <t>Total Unreserved / Undesignated Expenses</t>
  </si>
  <si>
    <t>Total Reconciliation Discrepancies</t>
  </si>
  <si>
    <t>Total Capital Projects Fund Transfer</t>
  </si>
  <si>
    <t>Total Future Operational Reserves</t>
  </si>
  <si>
    <t>Future Operational Reserves, January 1st</t>
  </si>
  <si>
    <t>TABOR Emergency Reserves 3%, January 1st</t>
  </si>
  <si>
    <t>BEGINNING GENERAL FUND BALANCE, January 1st</t>
  </si>
  <si>
    <t>TABOR Emergency Reserve Adjustment</t>
  </si>
  <si>
    <t>Total TABOR Emergency Reserve Adjustment</t>
  </si>
  <si>
    <t>Year-End Total Operational Profit / Loss (Operational Fund Balance)</t>
  </si>
  <si>
    <t>Subtotal of Operating and Non-Operating Revenues</t>
  </si>
  <si>
    <t>Other Purchased Services - Communications (Phone, Cell, Tablet/Internet)</t>
  </si>
  <si>
    <t>Future Operational Reserves Adjustment</t>
  </si>
  <si>
    <t>Future Operational Reserves Adjustment for Budget Year</t>
  </si>
  <si>
    <t>Total Available Operating Revenues</t>
  </si>
  <si>
    <t>Estimate</t>
  </si>
  <si>
    <t>Year 2018</t>
  </si>
  <si>
    <t>Scheduled Salaries &amp; Wages - Full Time Employees</t>
  </si>
  <si>
    <t>Salaries &amp; Wages - Part Time Employees &amp; 20% Bright Line Volunteers</t>
  </si>
  <si>
    <t>Employee Benefits - Full Time Health/Group Insurance</t>
  </si>
  <si>
    <t>Certification Pay - Full Time Employees</t>
  </si>
  <si>
    <t>Certification Pay - Part Time Employees</t>
  </si>
  <si>
    <t>LifeQuest Services Collection</t>
  </si>
  <si>
    <t>Estimated</t>
  </si>
  <si>
    <t>Year 2019</t>
  </si>
  <si>
    <t>LifeQuest Service Fees</t>
  </si>
  <si>
    <t>Interfund Transfers In - Future Operational Reserves                                                                                                                                                                                                                                                                                                                                                                                                                                                                                                                                                                                                                                                                                                                                                                                                                                                                                                                                                                                                                                                                                                                                                                                                                                                                                                                                                                                                                                                                                                                                                                                                                                                                                                                                                                                                                                                                                                                                                                                                                                                                                              operating Transfers In</t>
  </si>
  <si>
    <t>Interfund Operating Transfers Out - Capital Projects Fund, Annual Contribution</t>
  </si>
  <si>
    <t>Interfund Operating Transfers Out - Capital Projects Fund, Additional Funding</t>
  </si>
  <si>
    <t>Purchased Services - Repair &amp; Maintenance</t>
  </si>
  <si>
    <t>Total Operational Expenditures, Capital Projects Transfer, Future Operational Reserves Adjustment</t>
  </si>
  <si>
    <t>Other Objects - District Match</t>
  </si>
  <si>
    <t>Future Operational Reserves, Additional Funding</t>
  </si>
  <si>
    <t>Year 2020</t>
  </si>
  <si>
    <t>Other Financing Sources - Grants: FMLD, FEMA, DHS, CSFS, COEMS, CDFPC</t>
  </si>
  <si>
    <t>Grant Expenditures - FMLD, FEMA, DHS, CSFS, COEMS, DFPC</t>
  </si>
  <si>
    <r>
      <t>Grant Expenditures - FMLD, FEMA, DHS, CSFS, COEMS, DFPC,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AFA Grant</t>
    </r>
  </si>
  <si>
    <t>Other Objects - Year 2020 Elections</t>
  </si>
  <si>
    <t>Total Operational Expenditures, TABOR Emergency Reserve Adjustment</t>
  </si>
  <si>
    <t>Employee Benefits - Full Time &amp; Part Time FPPA Retirement Contributions</t>
  </si>
  <si>
    <t xml:space="preserve">Other Objects - Peer Assessment &amp; Clinician </t>
  </si>
  <si>
    <t>Other Objects - Technology purchases &amp; up-grades: Server &amp; Computer Upgrades</t>
  </si>
  <si>
    <t>Radio Upgrade Project - GCFMLD</t>
  </si>
  <si>
    <t>Active 911 - Cell phone notification and mapping</t>
  </si>
  <si>
    <t>Aladtec - Calendar program for shift scheduling and messaging</t>
  </si>
  <si>
    <t>Emergency Reporting - General Fire &amp; EMS Operations program</t>
  </si>
  <si>
    <t>Halligan - Maintenance program that is tied to Emergency Reporting</t>
  </si>
  <si>
    <t>Go To My PC - Remote program for laptop connection to Station Desktops</t>
  </si>
  <si>
    <t xml:space="preserve">Go Daddy - Web Site Host </t>
  </si>
  <si>
    <t xml:space="preserve">Microsoft 360 - Cloud based storage &amp; program usage </t>
  </si>
  <si>
    <t xml:space="preserve">Networks Unlimited IT Services </t>
  </si>
  <si>
    <t xml:space="preserve">Target Solutions On Line Training </t>
  </si>
  <si>
    <t>Conference Room Upgrades - audio/visual and computer</t>
  </si>
  <si>
    <t>Computer Upgrades - replacement</t>
  </si>
  <si>
    <t>Server Upgrade - replacement</t>
  </si>
  <si>
    <t xml:space="preserve">Radio Upgrade Project - GCFMLD </t>
  </si>
  <si>
    <t>Paramedic Training - COEMS</t>
  </si>
  <si>
    <t>422.400 - Fire &amp; EMS Training</t>
  </si>
  <si>
    <t>Bad Debt</t>
  </si>
  <si>
    <t>Other Financing Sources - Training Room Rental, Class Fees, Oil &amp; Gas Royalties</t>
  </si>
  <si>
    <t>Other Objects - 2020 Strategic Planning</t>
  </si>
  <si>
    <t>Other Objects - District Match: Radio Upgrade Grant Project</t>
  </si>
  <si>
    <t xml:space="preserve">Re-Painting - Station 31, Training Room Roll-up Door </t>
  </si>
  <si>
    <t>Re-Painting - Station 32, Roof &amp; Walls</t>
  </si>
  <si>
    <t>Stucco Repair - Station 31</t>
  </si>
  <si>
    <t>Seal Coating Asphalt - Station 32</t>
  </si>
  <si>
    <t>Seal Coating Asphalt - Station 33</t>
  </si>
  <si>
    <t>Cement Apron Repairs - Station 31 Apparatus Bays</t>
  </si>
  <si>
    <t>Station Alerting - Station  32, District Match</t>
  </si>
  <si>
    <t>Station Alerting - DOLA, GCFMLD</t>
  </si>
  <si>
    <t>TABOR Emergency Reserve 3% Adjustment</t>
  </si>
  <si>
    <t>422.600 - Fire &amp; EMS Vehicle / Equipment Repair Services</t>
  </si>
  <si>
    <t>Subscription / Donation Program for In-District Residents</t>
  </si>
  <si>
    <t>Unscheduled Salaries &amp; Wages (Extra &amp; Over Time, Longevity), Full Time Employees</t>
  </si>
  <si>
    <t>Employee Benefits - Social Security Withholdings (Volunteers)</t>
  </si>
  <si>
    <t>Employee Benefits - Medicare Withholding</t>
  </si>
  <si>
    <t>Year 2021</t>
  </si>
  <si>
    <t>Year 2006</t>
  </si>
  <si>
    <t>Year 2007</t>
  </si>
  <si>
    <t>Year 2008</t>
  </si>
  <si>
    <t>Year 2009</t>
  </si>
  <si>
    <t>Year 2010</t>
  </si>
  <si>
    <t>Year 2011</t>
  </si>
  <si>
    <t>Year 2012</t>
  </si>
  <si>
    <t>Year 2013</t>
  </si>
  <si>
    <t>Year 2014</t>
  </si>
  <si>
    <t>Year 2015</t>
  </si>
  <si>
    <t>Year 2016</t>
  </si>
  <si>
    <t>Year 2017</t>
  </si>
  <si>
    <t>Prior Period Adjustment, Auditor</t>
  </si>
  <si>
    <t>Over/Under</t>
  </si>
  <si>
    <t>YTD 2020 +</t>
  </si>
  <si>
    <t>Date 2020</t>
  </si>
  <si>
    <t>Chief's 2020</t>
  </si>
  <si>
    <t>Other Objects - District Purchase / Match</t>
  </si>
  <si>
    <t>Wildland Gear - VFA</t>
  </si>
  <si>
    <t>SCBA Replacement - AFG</t>
  </si>
  <si>
    <t>SCBA Grant Project - FEMA AFG</t>
  </si>
  <si>
    <t>Station Alerting - DOLA</t>
  </si>
  <si>
    <t>COVID-19 Equipment &amp; PPE - Various Granting Sources</t>
  </si>
  <si>
    <t>Intuit (QuickBooks)</t>
  </si>
  <si>
    <t>Tenzinga (HRE, LLC)</t>
  </si>
  <si>
    <t>WIX (GVFPD website)</t>
  </si>
  <si>
    <t>Note: Description based on 2020, Previous years may have been slightly different.</t>
  </si>
  <si>
    <t>Bunker Gear Replacement - GCFMLD</t>
  </si>
  <si>
    <t>Aerials, Ladders, Annual Inspections - $2,500</t>
  </si>
  <si>
    <t>Pumps, Annual Inspections - $1,850</t>
  </si>
  <si>
    <t>Air Compressor, Annual Inspection and Air Test - $1,825</t>
  </si>
  <si>
    <t>Cardiac Monitors, Annual Inspections - $5,500</t>
  </si>
  <si>
    <t>Ambulance Cots and Power Heads, Annual Inspections - $1,950</t>
  </si>
  <si>
    <t>DOT Inspections for Engines, Ladders and Tenders, Annual - $1,000</t>
  </si>
  <si>
    <t>Fire Extinguishers, Annual Inspections, $950</t>
  </si>
  <si>
    <t>SAFER Grant</t>
  </si>
  <si>
    <t>PPE, Equipment, SAFER</t>
  </si>
  <si>
    <t>January 01 - December 31, 2021</t>
  </si>
  <si>
    <t>Nov-Dec 2019</t>
  </si>
  <si>
    <t xml:space="preserve">Stucco Repair - Station 31 </t>
  </si>
  <si>
    <t>Computer Upgrades - Sound System Upgrade in Training Rooms</t>
  </si>
  <si>
    <t xml:space="preserve">COVID-19 Equipment &amp; PPE - Various Granting Sources </t>
  </si>
  <si>
    <t>Station Alerting - GCFMLD</t>
  </si>
  <si>
    <t>Phone System Upgrades</t>
  </si>
  <si>
    <t>Property - Equipment - Including DOLA COVID-19 Denial - $48,316.80</t>
  </si>
  <si>
    <t>PPE, Equipment, SAFER, DFPC</t>
  </si>
  <si>
    <t>Door Entry System Repair &amp; Upgrade</t>
  </si>
  <si>
    <t>Nov 20-Dec 31</t>
  </si>
  <si>
    <t>1/12 of Year  to</t>
  </si>
  <si>
    <t>1/12 YTD 2020</t>
  </si>
  <si>
    <t>Total Operational Expenditures Including Capital Projects Fund Transfer Out</t>
  </si>
  <si>
    <t>Hydraulic Tools, Holmatro Annual Inspections - $5,100</t>
  </si>
  <si>
    <t>SCBA Mask Fit Test, Annual Maintenance County Percentage - $1000</t>
  </si>
  <si>
    <t>Ambulance CPR Compression Devices, Annual Inspections - $3,580</t>
  </si>
  <si>
    <t>GENERAL FUND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</si>
</sst>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\4\2\2\-000\-000"/>
    <numFmt numFmtId="165" formatCode="000.000000"/>
    <numFmt numFmtId="166" formatCode="\4\2\2.000000"/>
    <numFmt numFmtId="167" formatCode="\4\9\1.000000"/>
    <numFmt numFmtId="168" formatCode="\4\1\5.000000"/>
    <numFmt numFmtId="169" formatCode="\4\7\1.000000"/>
    <numFmt numFmtId="170" formatCode="\4\90.000000"/>
    <numFmt numFmtId="171" formatCode="\6\6\9.000000"/>
    <numFmt numFmtId="172" formatCode="[$-409]mmmm\ d\,\ yyyy;@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color rgb="FF1F497D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166" fontId="3" fillId="0" borderId="5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9" fontId="3" fillId="0" borderId="5" xfId="0" applyNumberFormat="1" applyFont="1" applyFill="1" applyBorder="1" applyAlignment="1">
      <alignment horizontal="center" vertical="center"/>
    </xf>
    <xf numFmtId="170" fontId="3" fillId="0" borderId="5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Border="1"/>
    <xf numFmtId="43" fontId="0" fillId="0" borderId="0" xfId="0" applyNumberFormat="1" applyBorder="1"/>
    <xf numFmtId="41" fontId="2" fillId="0" borderId="0" xfId="0" applyNumberFormat="1" applyFont="1" applyFill="1" applyBorder="1"/>
    <xf numFmtId="14" fontId="9" fillId="0" borderId="0" xfId="0" applyNumberFormat="1" applyFont="1" applyBorder="1" applyAlignment="1">
      <alignment horizontal="center"/>
    </xf>
    <xf numFmtId="41" fontId="5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0" fillId="0" borderId="0" xfId="0" applyFont="1"/>
    <xf numFmtId="41" fontId="3" fillId="0" borderId="0" xfId="0" applyNumberFormat="1" applyFont="1" applyBorder="1"/>
    <xf numFmtId="165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5" fontId="3" fillId="0" borderId="0" xfId="0" quotePrefix="1" applyNumberFormat="1" applyFont="1" applyFill="1" applyBorder="1" applyAlignment="1">
      <alignment horizontal="center" vertical="center"/>
    </xf>
    <xf numFmtId="43" fontId="0" fillId="0" borderId="0" xfId="0" applyNumberFormat="1"/>
    <xf numFmtId="0" fontId="12" fillId="0" borderId="0" xfId="0" applyFont="1" applyBorder="1" applyAlignment="1">
      <alignment horizontal="center" wrapText="1"/>
    </xf>
    <xf numFmtId="171" fontId="3" fillId="0" borderId="5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vertical="center"/>
    </xf>
    <xf numFmtId="16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65" fontId="6" fillId="0" borderId="0" xfId="0" applyNumberFormat="1" applyFont="1" applyBorder="1" applyAlignment="1"/>
    <xf numFmtId="0" fontId="3" fillId="0" borderId="0" xfId="0" applyFont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2" fontId="3" fillId="0" borderId="9" xfId="0" applyNumberFormat="1" applyFont="1" applyBorder="1"/>
    <xf numFmtId="42" fontId="3" fillId="0" borderId="9" xfId="0" applyNumberFormat="1" applyFont="1" applyFill="1" applyBorder="1" applyAlignment="1">
      <alignment vertical="center"/>
    </xf>
    <xf numFmtId="42" fontId="3" fillId="0" borderId="5" xfId="0" applyNumberFormat="1" applyFont="1" applyBorder="1" applyAlignment="1">
      <alignment vertical="center"/>
    </xf>
    <xf numFmtId="42" fontId="3" fillId="0" borderId="0" xfId="0" applyNumberFormat="1" applyFont="1" applyBorder="1" applyAlignment="1">
      <alignment vertical="center"/>
    </xf>
    <xf numFmtId="42" fontId="2" fillId="0" borderId="10" xfId="0" applyNumberFormat="1" applyFont="1" applyFill="1" applyBorder="1" applyAlignment="1">
      <alignment vertical="center"/>
    </xf>
    <xf numFmtId="42" fontId="3" fillId="0" borderId="5" xfId="0" applyNumberFormat="1" applyFont="1" applyFill="1" applyBorder="1" applyAlignment="1">
      <alignment vertical="center"/>
    </xf>
    <xf numFmtId="42" fontId="2" fillId="0" borderId="8" xfId="0" applyNumberFormat="1" applyFont="1" applyFill="1" applyBorder="1" applyAlignment="1">
      <alignment vertical="center"/>
    </xf>
    <xf numFmtId="42" fontId="3" fillId="0" borderId="0" xfId="0" applyNumberFormat="1" applyFont="1" applyBorder="1"/>
    <xf numFmtId="42" fontId="2" fillId="0" borderId="0" xfId="0" applyNumberFormat="1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horizontal="center" vertical="center"/>
    </xf>
    <xf numFmtId="42" fontId="2" fillId="0" borderId="0" xfId="0" applyNumberFormat="1" applyFont="1" applyFill="1" applyBorder="1"/>
    <xf numFmtId="42" fontId="2" fillId="0" borderId="5" xfId="0" applyNumberFormat="1" applyFont="1" applyFill="1" applyBorder="1" applyAlignment="1">
      <alignment vertical="center"/>
    </xf>
    <xf numFmtId="42" fontId="3" fillId="0" borderId="0" xfId="0" applyNumberFormat="1" applyFont="1" applyFill="1" applyBorder="1" applyAlignment="1">
      <alignment vertical="center"/>
    </xf>
    <xf numFmtId="42" fontId="2" fillId="0" borderId="15" xfId="0" applyNumberFormat="1" applyFont="1" applyFill="1" applyBorder="1" applyAlignment="1">
      <alignment vertic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42" fontId="0" fillId="0" borderId="0" xfId="0" applyNumberFormat="1"/>
    <xf numFmtId="42" fontId="3" fillId="0" borderId="0" xfId="0" applyNumberFormat="1" applyFont="1" applyFill="1" applyBorder="1"/>
    <xf numFmtId="41" fontId="2" fillId="0" borderId="0" xfId="0" applyNumberFormat="1" applyFont="1" applyBorder="1" applyAlignment="1">
      <alignment horizontal="center" vertical="center"/>
    </xf>
    <xf numFmtId="42" fontId="3" fillId="0" borderId="11" xfId="0" applyNumberFormat="1" applyFont="1" applyFill="1" applyBorder="1" applyAlignment="1">
      <alignment vertical="center"/>
    </xf>
    <xf numFmtId="170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5" xfId="0" applyFont="1" applyFill="1" applyBorder="1"/>
    <xf numFmtId="42" fontId="2" fillId="0" borderId="0" xfId="0" applyNumberFormat="1" applyFont="1" applyBorder="1" applyAlignment="1">
      <alignment horizontal="center" vertical="center"/>
    </xf>
    <xf numFmtId="42" fontId="3" fillId="0" borderId="0" xfId="0" applyNumberFormat="1" applyFont="1" applyAlignment="1">
      <alignment vertical="center"/>
    </xf>
    <xf numFmtId="42" fontId="3" fillId="0" borderId="9" xfId="0" applyNumberFormat="1" applyFont="1" applyBorder="1" applyAlignment="1">
      <alignment vertical="center"/>
    </xf>
    <xf numFmtId="42" fontId="3" fillId="0" borderId="21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2" fontId="2" fillId="0" borderId="5" xfId="0" applyNumberFormat="1" applyFont="1" applyBorder="1"/>
    <xf numFmtId="41" fontId="0" fillId="0" borderId="0" xfId="0" applyNumberFormat="1" applyFill="1"/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/>
    <xf numFmtId="41" fontId="3" fillId="0" borderId="22" xfId="0" applyNumberFormat="1" applyFont="1" applyBorder="1" applyAlignment="1">
      <alignment vertical="center"/>
    </xf>
    <xf numFmtId="42" fontId="3" fillId="0" borderId="5" xfId="0" applyNumberFormat="1" applyFont="1" applyBorder="1"/>
    <xf numFmtId="42" fontId="3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42" fontId="13" fillId="0" borderId="10" xfId="0" applyNumberFormat="1" applyFont="1" applyBorder="1" applyAlignment="1">
      <alignment vertical="center"/>
    </xf>
    <xf numFmtId="42" fontId="3" fillId="0" borderId="11" xfId="0" applyNumberFormat="1" applyFont="1" applyBorder="1"/>
    <xf numFmtId="42" fontId="3" fillId="0" borderId="11" xfId="0" applyNumberFormat="1" applyFont="1" applyBorder="1" applyAlignment="1">
      <alignment vertical="center"/>
    </xf>
    <xf numFmtId="42" fontId="3" fillId="0" borderId="12" xfId="0" applyNumberFormat="1" applyFont="1" applyBorder="1" applyAlignment="1">
      <alignment vertical="center"/>
    </xf>
    <xf numFmtId="42" fontId="3" fillId="0" borderId="10" xfId="0" applyNumberFormat="1" applyFont="1" applyBorder="1" applyAlignment="1">
      <alignment vertical="center"/>
    </xf>
    <xf numFmtId="42" fontId="2" fillId="0" borderId="10" xfId="0" applyNumberFormat="1" applyFont="1" applyBorder="1" applyAlignment="1">
      <alignment vertical="center"/>
    </xf>
    <xf numFmtId="42" fontId="3" fillId="0" borderId="7" xfId="0" applyNumberFormat="1" applyFont="1" applyBorder="1" applyAlignment="1">
      <alignment vertical="center"/>
    </xf>
    <xf numFmtId="42" fontId="3" fillId="0" borderId="3" xfId="0" applyNumberFormat="1" applyFont="1" applyBorder="1" applyAlignment="1">
      <alignment vertical="center"/>
    </xf>
    <xf numFmtId="42" fontId="3" fillId="0" borderId="8" xfId="0" applyNumberFormat="1" applyFont="1" applyBorder="1" applyAlignment="1">
      <alignment vertical="center"/>
    </xf>
    <xf numFmtId="42" fontId="2" fillId="0" borderId="10" xfId="0" applyNumberFormat="1" applyFont="1" applyBorder="1"/>
    <xf numFmtId="42" fontId="3" fillId="0" borderId="7" xfId="0" applyNumberFormat="1" applyFont="1" applyBorder="1"/>
    <xf numFmtId="42" fontId="2" fillId="0" borderId="9" xfId="0" applyNumberFormat="1" applyFont="1" applyFill="1" applyBorder="1" applyAlignment="1">
      <alignment vertical="center"/>
    </xf>
    <xf numFmtId="42" fontId="2" fillId="0" borderId="2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/>
    <xf numFmtId="42" fontId="6" fillId="0" borderId="0" xfId="0" applyNumberFormat="1" applyFont="1" applyFill="1" applyBorder="1" applyAlignment="1"/>
    <xf numFmtId="42" fontId="2" fillId="0" borderId="8" xfId="0" applyNumberFormat="1" applyFont="1" applyBorder="1" applyAlignment="1">
      <alignment vertical="center"/>
    </xf>
    <xf numFmtId="42" fontId="11" fillId="0" borderId="0" xfId="0" applyNumberFormat="1" applyFont="1"/>
    <xf numFmtId="42" fontId="7" fillId="0" borderId="0" xfId="0" applyNumberFormat="1" applyFont="1"/>
    <xf numFmtId="42" fontId="10" fillId="0" borderId="0" xfId="0" applyNumberFormat="1" applyFont="1"/>
    <xf numFmtId="42" fontId="8" fillId="0" borderId="0" xfId="0" applyNumberFormat="1" applyFont="1"/>
    <xf numFmtId="42" fontId="9" fillId="0" borderId="0" xfId="0" applyNumberFormat="1" applyFont="1" applyAlignment="1">
      <alignment horizontal="center"/>
    </xf>
    <xf numFmtId="42" fontId="2" fillId="0" borderId="17" xfId="0" applyNumberFormat="1" applyFont="1" applyBorder="1" applyAlignment="1">
      <alignment horizontal="center" vertical="center"/>
    </xf>
    <xf numFmtId="42" fontId="2" fillId="0" borderId="0" xfId="0" applyNumberFormat="1" applyFont="1" applyAlignment="1">
      <alignment horizontal="center" vertical="center"/>
    </xf>
    <xf numFmtId="42" fontId="2" fillId="0" borderId="0" xfId="0" applyNumberFormat="1" applyFont="1" applyAlignment="1">
      <alignment vertical="center"/>
    </xf>
    <xf numFmtId="42" fontId="2" fillId="0" borderId="7" xfId="0" applyNumberFormat="1" applyFont="1" applyBorder="1" applyAlignment="1">
      <alignment vertical="center"/>
    </xf>
    <xf numFmtId="42" fontId="2" fillId="0" borderId="3" xfId="0" applyNumberFormat="1" applyFont="1" applyBorder="1" applyAlignment="1">
      <alignment vertical="center"/>
    </xf>
    <xf numFmtId="42" fontId="3" fillId="0" borderId="19" xfId="0" applyNumberFormat="1" applyFont="1" applyBorder="1" applyAlignment="1">
      <alignment vertical="center"/>
    </xf>
    <xf numFmtId="42" fontId="3" fillId="0" borderId="20" xfId="0" applyNumberFormat="1" applyFont="1" applyBorder="1" applyAlignment="1">
      <alignment vertical="center"/>
    </xf>
    <xf numFmtId="42" fontId="2" fillId="0" borderId="5" xfId="0" applyNumberFormat="1" applyFont="1" applyBorder="1" applyAlignment="1">
      <alignment vertical="center"/>
    </xf>
    <xf numFmtId="42" fontId="3" fillId="0" borderId="0" xfId="0" applyNumberFormat="1" applyFont="1"/>
    <xf numFmtId="42" fontId="2" fillId="0" borderId="9" xfId="0" applyNumberFormat="1" applyFont="1" applyBorder="1" applyAlignment="1">
      <alignment vertical="center"/>
    </xf>
    <xf numFmtId="42" fontId="2" fillId="0" borderId="0" xfId="0" applyNumberFormat="1" applyFont="1"/>
    <xf numFmtId="42" fontId="2" fillId="0" borderId="15" xfId="0" applyNumberFormat="1" applyFont="1" applyBorder="1" applyAlignment="1">
      <alignment vertical="center"/>
    </xf>
    <xf numFmtId="42" fontId="12" fillId="0" borderId="0" xfId="0" applyNumberFormat="1" applyFont="1" applyAlignment="1">
      <alignment horizontal="center" wrapText="1"/>
    </xf>
    <xf numFmtId="0" fontId="2" fillId="0" borderId="1" xfId="1" applyFont="1" applyFill="1" applyBorder="1" applyAlignment="1">
      <alignment horizontal="center" vertical="center"/>
    </xf>
    <xf numFmtId="42" fontId="2" fillId="0" borderId="1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2" fontId="2" fillId="0" borderId="2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/>
    <xf numFmtId="0" fontId="0" fillId="0" borderId="0" xfId="0" applyFill="1"/>
    <xf numFmtId="42" fontId="0" fillId="0" borderId="0" xfId="0" applyNumberFormat="1" applyFill="1" applyBorder="1"/>
    <xf numFmtId="43" fontId="0" fillId="0" borderId="0" xfId="0" applyNumberFormat="1" applyFill="1"/>
    <xf numFmtId="42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2" fontId="2" fillId="0" borderId="0" xfId="0" applyNumberFormat="1" applyFont="1" applyBorder="1" applyAlignment="1">
      <alignment vertical="center"/>
    </xf>
    <xf numFmtId="0" fontId="10" fillId="0" borderId="0" xfId="0" applyFont="1" applyBorder="1"/>
    <xf numFmtId="41" fontId="2" fillId="0" borderId="23" xfId="0" applyNumberFormat="1" applyFont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41" fontId="3" fillId="0" borderId="22" xfId="0" applyNumberFormat="1" applyFont="1" applyBorder="1"/>
    <xf numFmtId="41" fontId="2" fillId="0" borderId="22" xfId="0" applyNumberFormat="1" applyFont="1" applyBorder="1"/>
    <xf numFmtId="41" fontId="2" fillId="0" borderId="22" xfId="0" applyNumberFormat="1" applyFont="1" applyFill="1" applyBorder="1" applyAlignment="1">
      <alignment vertical="center"/>
    </xf>
    <xf numFmtId="0" fontId="14" fillId="0" borderId="0" xfId="0" applyFont="1"/>
    <xf numFmtId="1" fontId="14" fillId="0" borderId="0" xfId="0" applyNumberFormat="1" applyFont="1"/>
    <xf numFmtId="1" fontId="3" fillId="0" borderId="0" xfId="0" applyNumberFormat="1" applyFont="1"/>
    <xf numFmtId="42" fontId="6" fillId="0" borderId="0" xfId="0" applyNumberFormat="1" applyFont="1"/>
    <xf numFmtId="4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5" fillId="0" borderId="0" xfId="0" applyFont="1"/>
    <xf numFmtId="1" fontId="15" fillId="0" borderId="0" xfId="0" applyNumberFormat="1" applyFont="1"/>
    <xf numFmtId="42" fontId="15" fillId="0" borderId="5" xfId="0" applyNumberFormat="1" applyFont="1" applyBorder="1"/>
    <xf numFmtId="42" fontId="15" fillId="0" borderId="0" xfId="0" applyNumberFormat="1" applyFont="1"/>
    <xf numFmtId="42" fontId="1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2" fontId="15" fillId="0" borderId="9" xfId="0" applyNumberFormat="1" applyFont="1" applyBorder="1"/>
    <xf numFmtId="42" fontId="15" fillId="0" borderId="11" xfId="0" applyNumberFormat="1" applyFont="1" applyBorder="1"/>
    <xf numFmtId="42" fontId="13" fillId="0" borderId="0" xfId="0" applyNumberFormat="1" applyFont="1"/>
    <xf numFmtId="42" fontId="15" fillId="0" borderId="21" xfId="0" applyNumberFormat="1" applyFont="1" applyBorder="1"/>
    <xf numFmtId="42" fontId="3" fillId="0" borderId="21" xfId="0" applyNumberFormat="1" applyFont="1" applyBorder="1"/>
    <xf numFmtId="42" fontId="3" fillId="0" borderId="24" xfId="0" applyNumberFormat="1" applyFont="1" applyBorder="1"/>
    <xf numFmtId="42" fontId="15" fillId="0" borderId="7" xfId="0" applyNumberFormat="1" applyFont="1" applyBorder="1"/>
    <xf numFmtId="42" fontId="2" fillId="0" borderId="6" xfId="0" applyNumberFormat="1" applyFont="1" applyBorder="1" applyAlignment="1">
      <alignment vertical="center"/>
    </xf>
    <xf numFmtId="42" fontId="2" fillId="0" borderId="12" xfId="0" applyNumberFormat="1" applyFont="1" applyBorder="1" applyAlignment="1">
      <alignment vertical="center"/>
    </xf>
    <xf numFmtId="42" fontId="2" fillId="0" borderId="25" xfId="0" applyNumberFormat="1" applyFont="1" applyBorder="1" applyAlignment="1">
      <alignment vertical="center"/>
    </xf>
    <xf numFmtId="42" fontId="2" fillId="0" borderId="21" xfId="0" applyNumberFormat="1" applyFont="1" applyBorder="1" applyAlignment="1">
      <alignment vertical="center"/>
    </xf>
    <xf numFmtId="42" fontId="3" fillId="0" borderId="6" xfId="0" applyNumberFormat="1" applyFont="1" applyBorder="1"/>
    <xf numFmtId="1" fontId="2" fillId="0" borderId="0" xfId="0" applyNumberFormat="1" applyFont="1" applyAlignment="1">
      <alignment vertical="center"/>
    </xf>
    <xf numFmtId="42" fontId="2" fillId="0" borderId="3" xfId="0" applyNumberFormat="1" applyFont="1" applyBorder="1" applyAlignment="1">
      <alignment horizontal="center" vertical="center"/>
    </xf>
    <xf numFmtId="42" fontId="3" fillId="0" borderId="8" xfId="0" applyNumberFormat="1" applyFont="1" applyBorder="1"/>
    <xf numFmtId="164" fontId="16" fillId="0" borderId="16" xfId="0" applyNumberFormat="1" applyFont="1" applyBorder="1" applyAlignment="1">
      <alignment horizontal="center"/>
    </xf>
    <xf numFmtId="42" fontId="3" fillId="0" borderId="27" xfId="0" applyNumberFormat="1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2" fontId="3" fillId="0" borderId="5" xfId="0" applyNumberFormat="1" applyFont="1" applyBorder="1" applyAlignment="1">
      <alignment horizontal="center" vertical="center"/>
    </xf>
    <xf numFmtId="42" fontId="13" fillId="0" borderId="27" xfId="0" applyNumberFormat="1" applyFont="1" applyBorder="1" applyAlignment="1">
      <alignment vertical="center"/>
    </xf>
    <xf numFmtId="42" fontId="2" fillId="0" borderId="28" xfId="0" applyNumberFormat="1" applyFont="1" applyBorder="1" applyAlignment="1">
      <alignment vertical="center"/>
    </xf>
    <xf numFmtId="42" fontId="0" fillId="0" borderId="26" xfId="0" applyNumberFormat="1" applyBorder="1"/>
    <xf numFmtId="165" fontId="11" fillId="0" borderId="0" xfId="0" applyNumberFormat="1" applyFont="1" applyFill="1" applyAlignment="1"/>
    <xf numFmtId="165" fontId="8" fillId="0" borderId="0" xfId="0" applyNumberFormat="1" applyFont="1" applyFill="1" applyAlignment="1"/>
    <xf numFmtId="172" fontId="6" fillId="0" borderId="0" xfId="0" applyNumberFormat="1" applyFont="1" applyFill="1" applyAlignment="1"/>
    <xf numFmtId="42" fontId="9" fillId="0" borderId="0" xfId="0" applyNumberFormat="1" applyFont="1" applyAlignment="1">
      <alignment horizontal="center" vertical="center"/>
    </xf>
    <xf numFmtId="42" fontId="9" fillId="0" borderId="0" xfId="0" applyNumberFormat="1" applyFont="1" applyFill="1" applyBorder="1" applyAlignment="1">
      <alignment horizontal="center" vertical="center"/>
    </xf>
    <xf numFmtId="42" fontId="2" fillId="0" borderId="12" xfId="0" applyNumberFormat="1" applyFont="1" applyFill="1" applyBorder="1" applyAlignment="1">
      <alignment vertical="center"/>
    </xf>
    <xf numFmtId="42" fontId="7" fillId="0" borderId="0" xfId="0" applyNumberFormat="1" applyFont="1" applyFill="1"/>
    <xf numFmtId="42" fontId="10" fillId="0" borderId="0" xfId="0" applyNumberFormat="1" applyFont="1" applyFill="1"/>
    <xf numFmtId="42" fontId="3" fillId="0" borderId="0" xfId="0" applyNumberFormat="1" applyFont="1" applyFill="1" applyAlignment="1">
      <alignment vertical="center"/>
    </xf>
    <xf numFmtId="42" fontId="2" fillId="0" borderId="0" xfId="0" applyNumberFormat="1" applyFont="1" applyFill="1" applyAlignment="1">
      <alignment vertical="center"/>
    </xf>
    <xf numFmtId="42" fontId="2" fillId="0" borderId="0" xfId="0" applyNumberFormat="1" applyFont="1" applyFill="1" applyAlignment="1">
      <alignment horizontal="center" vertical="center"/>
    </xf>
    <xf numFmtId="42" fontId="3" fillId="0" borderId="5" xfId="0" applyNumberFormat="1" applyFont="1" applyFill="1" applyBorder="1"/>
    <xf numFmtId="42" fontId="3" fillId="0" borderId="9" xfId="0" applyNumberFormat="1" applyFont="1" applyFill="1" applyBorder="1"/>
    <xf numFmtId="42" fontId="3" fillId="0" borderId="0" xfId="0" applyNumberFormat="1" applyFont="1" applyFill="1"/>
    <xf numFmtId="42" fontId="2" fillId="0" borderId="0" xfId="0" applyNumberFormat="1" applyFont="1" applyFill="1"/>
    <xf numFmtId="42" fontId="3" fillId="0" borderId="0" xfId="0" applyNumberFormat="1" applyFont="1" applyFill="1" applyBorder="1" applyAlignment="1">
      <alignment horizontal="right" vertical="center"/>
    </xf>
    <xf numFmtId="42" fontId="3" fillId="0" borderId="22" xfId="0" applyNumberFormat="1" applyFont="1" applyBorder="1" applyAlignment="1">
      <alignment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6" fontId="3" fillId="0" borderId="5" xfId="0" quotePrefix="1" applyNumberFormat="1" applyFont="1" applyFill="1" applyBorder="1" applyAlignment="1">
      <alignment horizontal="center" vertical="center"/>
    </xf>
    <xf numFmtId="165" fontId="3" fillId="0" borderId="5" xfId="0" quotePrefix="1" applyNumberFormat="1" applyFont="1" applyFill="1" applyBorder="1" applyAlignment="1">
      <alignment horizontal="center" vertical="center"/>
    </xf>
    <xf numFmtId="167" fontId="3" fillId="0" borderId="5" xfId="0" quotePrefix="1" applyNumberFormat="1" applyFont="1" applyFill="1" applyBorder="1" applyAlignment="1">
      <alignment horizontal="center" vertical="center"/>
    </xf>
    <xf numFmtId="0" fontId="0" fillId="0" borderId="5" xfId="0" applyFill="1" applyBorder="1"/>
    <xf numFmtId="42" fontId="3" fillId="0" borderId="4" xfId="0" applyNumberFormat="1" applyFont="1" applyBorder="1" applyAlignment="1">
      <alignment vertical="center"/>
    </xf>
    <xf numFmtId="0" fontId="1" fillId="0" borderId="2" xfId="1" applyFont="1" applyFill="1" applyBorder="1" applyAlignment="1">
      <alignment horizontal="center" vertical="center"/>
    </xf>
    <xf numFmtId="42" fontId="3" fillId="0" borderId="21" xfId="0" applyNumberFormat="1" applyFont="1" applyFill="1" applyBorder="1" applyAlignment="1">
      <alignment vertical="center"/>
    </xf>
    <xf numFmtId="42" fontId="11" fillId="0" borderId="0" xfId="0" applyNumberFormat="1" applyFont="1" applyFill="1"/>
    <xf numFmtId="42" fontId="8" fillId="0" borderId="0" xfId="0" applyNumberFormat="1" applyFont="1" applyFill="1"/>
    <xf numFmtId="42" fontId="3" fillId="0" borderId="6" xfId="0" applyNumberFormat="1" applyFont="1" applyFill="1" applyBorder="1" applyAlignment="1">
      <alignment vertical="center"/>
    </xf>
    <xf numFmtId="42" fontId="3" fillId="0" borderId="8" xfId="0" applyNumberFormat="1" applyFont="1" applyFill="1" applyBorder="1" applyAlignment="1">
      <alignment vertical="center"/>
    </xf>
    <xf numFmtId="42" fontId="3" fillId="0" borderId="7" xfId="0" applyNumberFormat="1" applyFont="1" applyFill="1" applyBorder="1" applyAlignment="1">
      <alignment vertical="center"/>
    </xf>
    <xf numFmtId="42" fontId="3" fillId="0" borderId="13" xfId="0" applyNumberFormat="1" applyFont="1" applyFill="1" applyBorder="1" applyAlignment="1">
      <alignment vertical="center"/>
    </xf>
    <xf numFmtId="42" fontId="13" fillId="0" borderId="10" xfId="0" applyNumberFormat="1" applyFont="1" applyFill="1" applyBorder="1" applyAlignment="1">
      <alignment vertical="center"/>
    </xf>
    <xf numFmtId="42" fontId="2" fillId="0" borderId="10" xfId="0" applyNumberFormat="1" applyFont="1" applyFill="1" applyBorder="1"/>
    <xf numFmtId="42" fontId="2" fillId="0" borderId="5" xfId="0" applyNumberFormat="1" applyFont="1" applyFill="1" applyBorder="1"/>
    <xf numFmtId="42" fontId="9" fillId="0" borderId="16" xfId="0" applyNumberFormat="1" applyFont="1" applyFill="1" applyBorder="1" applyAlignment="1">
      <alignment horizontal="center"/>
    </xf>
    <xf numFmtId="42" fontId="2" fillId="0" borderId="7" xfId="0" applyNumberFormat="1" applyFont="1" applyFill="1" applyBorder="1" applyAlignment="1">
      <alignment vertical="center"/>
    </xf>
    <xf numFmtId="42" fontId="3" fillId="2" borderId="5" xfId="0" applyNumberFormat="1" applyFont="1" applyFill="1" applyBorder="1" applyAlignment="1">
      <alignment vertical="center"/>
    </xf>
    <xf numFmtId="41" fontId="2" fillId="0" borderId="21" xfId="0" applyNumberFormat="1" applyFont="1" applyBorder="1"/>
    <xf numFmtId="165" fontId="11" fillId="0" borderId="0" xfId="0" applyNumberFormat="1" applyFont="1"/>
    <xf numFmtId="165" fontId="8" fillId="0" borderId="0" xfId="0" applyNumberFormat="1" applyFont="1"/>
    <xf numFmtId="165" fontId="6" fillId="0" borderId="0" xfId="0" applyNumberFormat="1" applyFont="1"/>
    <xf numFmtId="14" fontId="9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/>
    <xf numFmtId="43" fontId="2" fillId="0" borderId="0" xfId="0" applyNumberFormat="1" applyFont="1" applyAlignment="1">
      <alignment vertical="center"/>
    </xf>
    <xf numFmtId="41" fontId="0" fillId="0" borderId="0" xfId="0" applyNumberFormat="1"/>
    <xf numFmtId="165" fontId="11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66"/>
  <sheetViews>
    <sheetView tabSelected="1" topLeftCell="A4" zoomScale="87" zoomScaleNormal="87" workbookViewId="0">
      <pane ySplit="1320" activePane="bottomLeft"/>
      <selection activeCell="A4" sqref="A1:B1048576"/>
      <selection pane="bottomLeft" activeCell="H243" sqref="H243"/>
    </sheetView>
  </sheetViews>
  <sheetFormatPr defaultRowHeight="15" x14ac:dyDescent="0.2"/>
  <cols>
    <col min="1" max="1" width="16.7109375" style="141" customWidth="1"/>
    <col min="2" max="2" width="84.7109375" style="2" customWidth="1"/>
    <col min="3" max="3" width="18.7109375" style="76" hidden="1" customWidth="1"/>
    <col min="4" max="4" width="18.7109375" style="76" customWidth="1"/>
    <col min="5" max="6" width="18.7109375" style="138" hidden="1" customWidth="1"/>
    <col min="7" max="8" width="18.7109375" style="138" customWidth="1"/>
    <col min="9" max="9" width="15.5703125" style="240" customWidth="1"/>
    <col min="10" max="10" width="12.7109375" style="240" customWidth="1"/>
    <col min="11" max="11" width="6.7109375" style="34" customWidth="1"/>
    <col min="12" max="16" width="17.7109375" style="76" customWidth="1"/>
    <col min="17" max="17" width="18.7109375" style="138" customWidth="1"/>
    <col min="18" max="19" width="17.7109375" style="140" hidden="1" customWidth="1"/>
    <col min="20" max="20" width="4.7109375" style="34" customWidth="1"/>
    <col min="21" max="21" width="16.7109375" style="141" customWidth="1"/>
    <col min="22" max="22" width="84.7109375" style="2" customWidth="1"/>
    <col min="23" max="29" width="15.7109375" style="153" customWidth="1"/>
    <col min="30" max="31" width="15.7109375" style="154" customWidth="1"/>
    <col min="32" max="33" width="15.7109375" style="153" customWidth="1"/>
    <col min="34" max="34" width="15.7109375" style="155" customWidth="1"/>
    <col min="35" max="35" width="15.7109375" style="125" customWidth="1"/>
    <col min="36" max="36" width="15.7109375" style="76" customWidth="1"/>
  </cols>
  <sheetData>
    <row r="1" spans="1:36" ht="30" customHeight="1" x14ac:dyDescent="0.4">
      <c r="A1" s="241" t="s">
        <v>46</v>
      </c>
      <c r="B1" s="241"/>
      <c r="C1" s="241"/>
      <c r="D1" s="241"/>
      <c r="E1" s="241"/>
      <c r="F1" s="241"/>
      <c r="G1" s="241"/>
      <c r="H1" s="241"/>
      <c r="I1" s="230"/>
      <c r="J1" s="230"/>
      <c r="K1" s="52"/>
      <c r="L1" s="112"/>
      <c r="M1" s="113"/>
      <c r="N1" s="113"/>
      <c r="O1" s="113"/>
      <c r="P1" s="113"/>
      <c r="Q1" s="190"/>
      <c r="R1" s="196"/>
      <c r="S1" s="217"/>
      <c r="T1" s="52"/>
      <c r="U1" s="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42" customFormat="1" ht="30" customHeight="1" x14ac:dyDescent="0.4">
      <c r="A2" s="242" t="s">
        <v>240</v>
      </c>
      <c r="B2" s="242"/>
      <c r="C2" s="242"/>
      <c r="D2" s="242"/>
      <c r="E2" s="242"/>
      <c r="F2" s="242"/>
      <c r="G2" s="242"/>
      <c r="H2" s="242"/>
      <c r="I2" s="231"/>
      <c r="J2" s="231"/>
      <c r="K2" s="53"/>
      <c r="L2" s="112"/>
      <c r="M2" s="113"/>
      <c r="N2" s="114"/>
      <c r="O2" s="114"/>
      <c r="P2" s="114"/>
      <c r="Q2" s="191"/>
      <c r="R2" s="197"/>
      <c r="S2" s="218"/>
      <c r="T2" s="53"/>
      <c r="U2" s="145"/>
    </row>
    <row r="3" spans="1:36" ht="20.25" x14ac:dyDescent="0.3">
      <c r="A3" s="243" t="s">
        <v>223</v>
      </c>
      <c r="B3" s="243"/>
      <c r="C3" s="243"/>
      <c r="D3" s="243"/>
      <c r="E3" s="243"/>
      <c r="F3" s="243"/>
      <c r="G3" s="243"/>
      <c r="H3" s="243"/>
      <c r="I3" s="232"/>
      <c r="J3" s="232"/>
      <c r="K3" s="54"/>
      <c r="L3" s="115"/>
      <c r="M3" s="114"/>
      <c r="N3" s="114"/>
      <c r="O3" s="114"/>
      <c r="P3" s="114"/>
      <c r="Q3" s="192"/>
      <c r="R3" s="197"/>
      <c r="S3" s="218"/>
      <c r="T3" s="54"/>
      <c r="U3" s="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15.95" customHeight="1" thickBot="1" x14ac:dyDescent="0.3">
      <c r="A4" s="109"/>
      <c r="B4" s="109"/>
      <c r="C4" s="183"/>
      <c r="D4" s="156"/>
      <c r="E4" s="110"/>
      <c r="F4" s="110"/>
      <c r="G4" s="110"/>
      <c r="H4" s="226"/>
      <c r="I4" s="233"/>
      <c r="J4" s="233"/>
      <c r="K4" s="37"/>
      <c r="L4" s="116"/>
      <c r="Q4" s="110"/>
      <c r="U4" s="109"/>
      <c r="V4" s="109"/>
      <c r="AI4" s="156"/>
      <c r="AJ4" s="156"/>
    </row>
    <row r="5" spans="1:36" ht="15.95" customHeight="1" x14ac:dyDescent="0.2">
      <c r="A5" s="3" t="s">
        <v>0</v>
      </c>
      <c r="B5" s="130" t="s">
        <v>1</v>
      </c>
      <c r="C5" s="74" t="s">
        <v>57</v>
      </c>
      <c r="D5" s="74" t="s">
        <v>48</v>
      </c>
      <c r="E5" s="131" t="s">
        <v>199</v>
      </c>
      <c r="F5" s="131" t="s">
        <v>57</v>
      </c>
      <c r="G5" s="131" t="s">
        <v>132</v>
      </c>
      <c r="H5" s="131" t="s">
        <v>57</v>
      </c>
      <c r="I5" s="233"/>
      <c r="J5" s="233"/>
      <c r="K5" s="33"/>
      <c r="L5" s="117" t="s">
        <v>85</v>
      </c>
      <c r="M5" s="74" t="s">
        <v>233</v>
      </c>
      <c r="N5" s="74" t="s">
        <v>200</v>
      </c>
      <c r="O5" s="74" t="s">
        <v>234</v>
      </c>
      <c r="P5" s="74" t="s">
        <v>200</v>
      </c>
      <c r="Q5" s="131" t="s">
        <v>57</v>
      </c>
      <c r="R5" s="131" t="s">
        <v>202</v>
      </c>
      <c r="S5" s="131" t="s">
        <v>57</v>
      </c>
      <c r="T5" s="146"/>
      <c r="U5" s="3" t="s">
        <v>0</v>
      </c>
      <c r="V5" s="130" t="s">
        <v>1</v>
      </c>
      <c r="W5" s="157" t="s">
        <v>48</v>
      </c>
      <c r="X5" s="157" t="s">
        <v>48</v>
      </c>
      <c r="Y5" s="157" t="s">
        <v>48</v>
      </c>
      <c r="Z5" s="157" t="s">
        <v>48</v>
      </c>
      <c r="AA5" s="157" t="s">
        <v>48</v>
      </c>
      <c r="AB5" s="157" t="s">
        <v>48</v>
      </c>
      <c r="AC5" s="157" t="s">
        <v>48</v>
      </c>
      <c r="AD5" s="158" t="s">
        <v>48</v>
      </c>
      <c r="AE5" s="158" t="s">
        <v>48</v>
      </c>
      <c r="AF5" s="157" t="s">
        <v>48</v>
      </c>
      <c r="AG5" s="157" t="s">
        <v>48</v>
      </c>
      <c r="AH5" s="158" t="s">
        <v>48</v>
      </c>
      <c r="AI5" s="74" t="s">
        <v>48</v>
      </c>
      <c r="AJ5" s="74" t="s">
        <v>48</v>
      </c>
    </row>
    <row r="6" spans="1:36" ht="15.95" customHeight="1" thickBot="1" x14ac:dyDescent="0.25">
      <c r="A6" s="4" t="s">
        <v>2</v>
      </c>
      <c r="B6" s="132"/>
      <c r="C6" s="75" t="s">
        <v>133</v>
      </c>
      <c r="D6" s="75" t="s">
        <v>133</v>
      </c>
      <c r="E6" s="133" t="s">
        <v>142</v>
      </c>
      <c r="F6" s="133" t="s">
        <v>142</v>
      </c>
      <c r="G6" s="133" t="s">
        <v>142</v>
      </c>
      <c r="H6" s="133" t="s">
        <v>185</v>
      </c>
      <c r="I6" s="234"/>
      <c r="J6" s="234"/>
      <c r="K6" s="33"/>
      <c r="L6" s="142">
        <v>2020</v>
      </c>
      <c r="M6" s="143">
        <v>2019</v>
      </c>
      <c r="N6" s="75" t="s">
        <v>224</v>
      </c>
      <c r="O6" s="75" t="s">
        <v>201</v>
      </c>
      <c r="P6" s="75" t="s">
        <v>235</v>
      </c>
      <c r="Q6" s="133" t="s">
        <v>142</v>
      </c>
      <c r="R6" s="133" t="s">
        <v>124</v>
      </c>
      <c r="S6" s="133" t="s">
        <v>185</v>
      </c>
      <c r="T6" s="146"/>
      <c r="U6" s="4" t="s">
        <v>2</v>
      </c>
      <c r="V6" s="215" t="s">
        <v>212</v>
      </c>
      <c r="W6" s="159" t="s">
        <v>186</v>
      </c>
      <c r="X6" s="159" t="s">
        <v>187</v>
      </c>
      <c r="Y6" s="159" t="s">
        <v>188</v>
      </c>
      <c r="Z6" s="159" t="s">
        <v>189</v>
      </c>
      <c r="AA6" s="159" t="s">
        <v>190</v>
      </c>
      <c r="AB6" s="159" t="s">
        <v>191</v>
      </c>
      <c r="AC6" s="159" t="s">
        <v>192</v>
      </c>
      <c r="AD6" s="160" t="s">
        <v>193</v>
      </c>
      <c r="AE6" s="160" t="s">
        <v>194</v>
      </c>
      <c r="AF6" s="159" t="s">
        <v>195</v>
      </c>
      <c r="AG6" s="159" t="s">
        <v>196</v>
      </c>
      <c r="AH6" s="160" t="s">
        <v>197</v>
      </c>
      <c r="AI6" s="75" t="s">
        <v>125</v>
      </c>
      <c r="AJ6" s="75" t="s">
        <v>133</v>
      </c>
    </row>
    <row r="7" spans="1:36" ht="15.95" customHeight="1" x14ac:dyDescent="0.2">
      <c r="A7" s="5"/>
      <c r="B7" s="134"/>
      <c r="C7" s="118"/>
      <c r="D7" s="118"/>
      <c r="E7" s="69"/>
      <c r="F7" s="69"/>
      <c r="G7" s="69"/>
      <c r="H7" s="69"/>
      <c r="I7" s="234"/>
      <c r="J7" s="234"/>
      <c r="K7" s="33"/>
      <c r="L7" s="83"/>
      <c r="M7" s="83"/>
      <c r="N7" s="83"/>
      <c r="O7" s="83"/>
      <c r="P7" s="83"/>
      <c r="Q7" s="69"/>
      <c r="R7" s="69"/>
      <c r="S7" s="69"/>
      <c r="T7" s="78"/>
      <c r="U7" s="5"/>
      <c r="V7" s="134"/>
      <c r="W7" s="161"/>
      <c r="X7" s="161"/>
      <c r="Y7" s="161"/>
      <c r="Z7" s="161"/>
      <c r="AA7" s="161"/>
      <c r="AB7" s="161"/>
      <c r="AC7" s="161"/>
      <c r="AD7" s="162"/>
      <c r="AE7" s="162"/>
      <c r="AF7" s="161"/>
      <c r="AG7" s="161"/>
      <c r="AI7" s="118"/>
      <c r="AJ7" s="118"/>
    </row>
    <row r="8" spans="1:36" ht="15.95" customHeight="1" x14ac:dyDescent="0.2">
      <c r="A8" s="207"/>
      <c r="B8" s="9" t="s">
        <v>115</v>
      </c>
      <c r="C8" s="124">
        <v>4537279.660000002</v>
      </c>
      <c r="D8" s="124">
        <v>4783230</v>
      </c>
      <c r="E8" s="71">
        <f>D8-C8</f>
        <v>245950.33999999799</v>
      </c>
      <c r="F8" s="71">
        <v>5667141.4000000004</v>
      </c>
      <c r="G8" s="71">
        <f>D260</f>
        <v>5673884.3299999991</v>
      </c>
      <c r="H8" s="71">
        <f>G260</f>
        <v>6662220.7199999988</v>
      </c>
      <c r="I8" s="234"/>
      <c r="J8" s="234"/>
      <c r="K8" s="32"/>
      <c r="L8" s="62"/>
      <c r="M8" s="62"/>
      <c r="N8" s="62"/>
      <c r="O8" s="62"/>
      <c r="P8" s="62"/>
      <c r="Q8" s="71">
        <v>5667141.4000000004</v>
      </c>
      <c r="R8" s="65">
        <v>5712134.3299999991</v>
      </c>
      <c r="S8" s="65"/>
      <c r="T8" s="40"/>
      <c r="U8" s="207"/>
      <c r="V8" s="9" t="s">
        <v>115</v>
      </c>
      <c r="W8" s="163">
        <v>867205</v>
      </c>
      <c r="X8" s="163">
        <v>753318</v>
      </c>
      <c r="Y8" s="163">
        <v>1326464</v>
      </c>
      <c r="Z8" s="163">
        <v>1566814</v>
      </c>
      <c r="AA8" s="163">
        <v>1934924</v>
      </c>
      <c r="AB8" s="163">
        <v>1959452</v>
      </c>
      <c r="AC8" s="163">
        <v>2315192.31</v>
      </c>
      <c r="AD8" s="163">
        <v>3642714</v>
      </c>
      <c r="AE8" s="163">
        <v>4732652</v>
      </c>
      <c r="AF8" s="163">
        <v>4618140</v>
      </c>
      <c r="AG8" s="163">
        <v>5128812.8600000013</v>
      </c>
      <c r="AH8" s="62">
        <v>6070031.200000002</v>
      </c>
      <c r="AI8" s="62">
        <v>5608195</v>
      </c>
      <c r="AJ8" s="62">
        <v>4783230</v>
      </c>
    </row>
    <row r="9" spans="1:36" ht="15.95" customHeight="1" x14ac:dyDescent="0.2">
      <c r="A9" s="5"/>
      <c r="B9" s="7"/>
      <c r="C9" s="144"/>
      <c r="D9" s="119"/>
      <c r="E9" s="68"/>
      <c r="F9" s="68"/>
      <c r="G9" s="68"/>
      <c r="H9" s="68"/>
      <c r="I9" s="234"/>
      <c r="J9" s="234"/>
      <c r="K9" s="32"/>
      <c r="L9" s="84"/>
      <c r="M9" s="84"/>
      <c r="N9" s="84"/>
      <c r="O9" s="84"/>
      <c r="P9" s="84"/>
      <c r="Q9" s="68"/>
      <c r="R9" s="198"/>
      <c r="S9" s="219"/>
      <c r="T9" s="40"/>
      <c r="U9" s="5"/>
      <c r="V9" s="7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84"/>
      <c r="AI9" s="84"/>
      <c r="AJ9" s="84"/>
    </row>
    <row r="10" spans="1:36" ht="15.95" customHeight="1" x14ac:dyDescent="0.2">
      <c r="A10" s="208"/>
      <c r="B10" s="166" t="s">
        <v>198</v>
      </c>
      <c r="C10" s="124"/>
      <c r="D10" s="124">
        <v>14132</v>
      </c>
      <c r="E10" s="71"/>
      <c r="F10" s="71"/>
      <c r="G10" s="71"/>
      <c r="H10" s="71"/>
      <c r="I10" s="235"/>
      <c r="J10" s="236"/>
      <c r="K10" s="32"/>
      <c r="L10" s="62"/>
      <c r="M10" s="62"/>
      <c r="N10" s="62"/>
      <c r="O10" s="62"/>
      <c r="P10" s="62"/>
      <c r="Q10" s="71"/>
      <c r="R10" s="65"/>
      <c r="S10" s="220"/>
      <c r="T10" s="40"/>
      <c r="U10" s="208"/>
      <c r="V10" s="166" t="s">
        <v>198</v>
      </c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62"/>
      <c r="AI10" s="62"/>
      <c r="AJ10" s="62">
        <v>14132</v>
      </c>
    </row>
    <row r="11" spans="1:36" ht="15.95" customHeight="1" x14ac:dyDescent="0.2">
      <c r="A11" s="5"/>
      <c r="B11" s="7"/>
      <c r="C11" s="119"/>
      <c r="D11" s="119"/>
      <c r="E11" s="68"/>
      <c r="F11" s="68"/>
      <c r="G11" s="68"/>
      <c r="H11" s="68"/>
      <c r="I11" s="235"/>
      <c r="J11" s="235"/>
      <c r="K11" s="32"/>
      <c r="L11" s="84"/>
      <c r="M11" s="84"/>
      <c r="N11" s="84"/>
      <c r="O11" s="84"/>
      <c r="P11" s="84"/>
      <c r="Q11" s="68"/>
      <c r="R11" s="198"/>
      <c r="S11" s="219"/>
      <c r="T11" s="32"/>
      <c r="U11" s="5"/>
      <c r="V11" s="7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25"/>
      <c r="AJ11" s="84"/>
    </row>
    <row r="12" spans="1:36" ht="15.95" customHeight="1" x14ac:dyDescent="0.2">
      <c r="A12" s="207"/>
      <c r="B12" s="7" t="s">
        <v>113</v>
      </c>
      <c r="C12" s="124">
        <v>3563559.3</v>
      </c>
      <c r="D12" s="124">
        <v>3631428</v>
      </c>
      <c r="E12" s="71">
        <f>D12-C12</f>
        <v>67868.700000000186</v>
      </c>
      <c r="F12" s="71">
        <v>4659369.5999999996</v>
      </c>
      <c r="G12" s="71">
        <f>D258</f>
        <v>4660115</v>
      </c>
      <c r="H12" s="71">
        <f>G258</f>
        <v>5794009</v>
      </c>
      <c r="I12" s="235">
        <f>H12-G12</f>
        <v>1133894</v>
      </c>
      <c r="J12" s="236">
        <f>I12/G12</f>
        <v>0.24331888805319182</v>
      </c>
      <c r="K12" s="32"/>
      <c r="L12" s="62"/>
      <c r="M12" s="62"/>
      <c r="N12" s="62"/>
      <c r="O12" s="62"/>
      <c r="P12" s="62"/>
      <c r="Q12" s="71">
        <v>4659369.5999999996</v>
      </c>
      <c r="R12" s="65">
        <v>4660115</v>
      </c>
      <c r="S12" s="220"/>
      <c r="T12" s="40"/>
      <c r="U12" s="207"/>
      <c r="V12" s="7" t="s">
        <v>113</v>
      </c>
      <c r="W12" s="163"/>
      <c r="X12" s="163"/>
      <c r="Y12" s="163"/>
      <c r="Z12" s="163"/>
      <c r="AA12" s="163"/>
      <c r="AB12" s="163"/>
      <c r="AC12" s="163">
        <v>0</v>
      </c>
      <c r="AD12" s="163">
        <v>800201.66</v>
      </c>
      <c r="AE12" s="163">
        <v>1804736.98</v>
      </c>
      <c r="AF12" s="163">
        <v>2006995.06</v>
      </c>
      <c r="AG12" s="163">
        <v>2469279.15</v>
      </c>
      <c r="AH12" s="62">
        <v>3562814.46</v>
      </c>
      <c r="AI12" s="93">
        <v>3563559</v>
      </c>
      <c r="AJ12" s="62">
        <v>3631428</v>
      </c>
    </row>
    <row r="13" spans="1:36" ht="15.95" customHeight="1" x14ac:dyDescent="0.2">
      <c r="A13" s="5"/>
      <c r="B13" s="7"/>
      <c r="C13" s="193"/>
      <c r="D13" s="193"/>
      <c r="E13" s="194"/>
      <c r="F13" s="194"/>
      <c r="G13" s="194"/>
      <c r="H13" s="194"/>
      <c r="I13" s="235"/>
      <c r="J13" s="235"/>
      <c r="K13" s="32"/>
      <c r="L13" s="84"/>
      <c r="M13" s="84"/>
      <c r="N13" s="84"/>
      <c r="O13" s="84"/>
      <c r="P13" s="84"/>
      <c r="Q13" s="194"/>
      <c r="R13" s="198"/>
      <c r="S13" s="219"/>
      <c r="T13" s="40"/>
      <c r="U13" s="5"/>
      <c r="V13" s="7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25"/>
      <c r="AI13" s="62"/>
      <c r="AJ13" s="165"/>
    </row>
    <row r="14" spans="1:36" ht="15.95" customHeight="1" x14ac:dyDescent="0.2">
      <c r="A14" s="207"/>
      <c r="B14" s="7" t="s">
        <v>114</v>
      </c>
      <c r="C14" s="124">
        <v>97665.626399999994</v>
      </c>
      <c r="D14" s="124">
        <v>23089</v>
      </c>
      <c r="E14" s="71">
        <f>D14-C14</f>
        <v>-74576.626399999994</v>
      </c>
      <c r="F14" s="71">
        <v>108872.6</v>
      </c>
      <c r="G14" s="71">
        <f>D256</f>
        <v>167604</v>
      </c>
      <c r="H14" s="71">
        <f>G256</f>
        <v>118044.40919999999</v>
      </c>
      <c r="I14" s="235">
        <f>H14-G14</f>
        <v>-49559.590800000005</v>
      </c>
      <c r="J14" s="236">
        <f>I14/G14</f>
        <v>-0.29569455860242</v>
      </c>
      <c r="K14" s="32"/>
      <c r="L14" s="62"/>
      <c r="M14" s="62"/>
      <c r="N14" s="62"/>
      <c r="O14" s="62"/>
      <c r="P14" s="62"/>
      <c r="Q14" s="71">
        <v>108872.6</v>
      </c>
      <c r="R14" s="65">
        <v>167604</v>
      </c>
      <c r="S14" s="220"/>
      <c r="T14" s="40"/>
      <c r="U14" s="207"/>
      <c r="V14" s="7" t="s">
        <v>114</v>
      </c>
      <c r="W14" s="163"/>
      <c r="X14" s="163">
        <v>45663</v>
      </c>
      <c r="Y14" s="163">
        <v>22817.48</v>
      </c>
      <c r="Z14" s="163">
        <v>22817.48</v>
      </c>
      <c r="AA14" s="163">
        <v>22817.48</v>
      </c>
      <c r="AB14" s="163">
        <v>22817.48</v>
      </c>
      <c r="AC14" s="163">
        <v>215837</v>
      </c>
      <c r="AD14" s="163">
        <v>160783.96</v>
      </c>
      <c r="AE14" s="163">
        <v>168832</v>
      </c>
      <c r="AF14" s="163">
        <v>105307</v>
      </c>
      <c r="AG14" s="163">
        <v>122544</v>
      </c>
      <c r="AH14" s="62">
        <v>122544</v>
      </c>
      <c r="AI14" s="62">
        <v>75366</v>
      </c>
      <c r="AJ14" s="62">
        <v>23089</v>
      </c>
    </row>
    <row r="15" spans="1:36" ht="15.95" customHeight="1" thickBot="1" x14ac:dyDescent="0.25">
      <c r="A15" s="5"/>
      <c r="B15" s="7"/>
      <c r="C15" s="119"/>
      <c r="D15" s="119"/>
      <c r="E15" s="68"/>
      <c r="F15" s="68"/>
      <c r="G15" s="68"/>
      <c r="H15" s="68"/>
      <c r="I15" s="235"/>
      <c r="J15" s="235"/>
      <c r="K15" s="32"/>
      <c r="L15" s="84"/>
      <c r="M15" s="84"/>
      <c r="N15" s="84"/>
      <c r="O15" s="84"/>
      <c r="P15" s="84"/>
      <c r="Q15" s="68"/>
      <c r="R15" s="198"/>
      <c r="S15" s="221"/>
      <c r="T15" s="32"/>
      <c r="U15" s="5"/>
      <c r="V15" s="7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25"/>
      <c r="AJ15" s="84"/>
    </row>
    <row r="16" spans="1:36" ht="15.95" customHeight="1" thickBot="1" x14ac:dyDescent="0.25">
      <c r="A16" s="207"/>
      <c r="B16" s="7" t="s">
        <v>123</v>
      </c>
      <c r="C16" s="176">
        <f>C8-(C12+C14)</f>
        <v>876054.73360000225</v>
      </c>
      <c r="D16" s="176">
        <f>(D8+D10)-(D12+D14)</f>
        <v>1142845</v>
      </c>
      <c r="E16" s="195">
        <f>D16-C16</f>
        <v>266790.26639999775</v>
      </c>
      <c r="F16" s="176">
        <f t="shared" ref="F16:G16" si="0">(F8+F10)-(F12+F14)</f>
        <v>898899.20000000112</v>
      </c>
      <c r="G16" s="176">
        <f t="shared" si="0"/>
        <v>846165.32999999914</v>
      </c>
      <c r="H16" s="176">
        <f t="shared" ref="H16" si="1">(H8+H10)-(H12+H14)</f>
        <v>750167.31079999916</v>
      </c>
      <c r="I16" s="235">
        <f>H16-G16</f>
        <v>-95998.019199999981</v>
      </c>
      <c r="J16" s="236">
        <f>I16/G16</f>
        <v>-0.11345066477729604</v>
      </c>
      <c r="K16" s="32"/>
      <c r="L16" s="176">
        <f t="shared" ref="L16:S16" si="2">(L8+L10)-(L12+L14)</f>
        <v>0</v>
      </c>
      <c r="M16" s="176">
        <f t="shared" si="2"/>
        <v>0</v>
      </c>
      <c r="N16" s="176">
        <f t="shared" si="2"/>
        <v>0</v>
      </c>
      <c r="O16" s="176">
        <f t="shared" si="2"/>
        <v>0</v>
      </c>
      <c r="P16" s="176">
        <f t="shared" si="2"/>
        <v>0</v>
      </c>
      <c r="Q16" s="176">
        <f t="shared" si="2"/>
        <v>898899.20000000112</v>
      </c>
      <c r="R16" s="195">
        <v>884415.32999999914</v>
      </c>
      <c r="S16" s="195">
        <f t="shared" si="2"/>
        <v>0</v>
      </c>
      <c r="T16" s="32"/>
      <c r="U16" s="207"/>
      <c r="V16" s="7" t="s">
        <v>123</v>
      </c>
      <c r="W16" s="99">
        <f t="shared" ref="W16:AI16" si="3">W8-(W12+W14)</f>
        <v>867205</v>
      </c>
      <c r="X16" s="99">
        <f t="shared" si="3"/>
        <v>707655</v>
      </c>
      <c r="Y16" s="99">
        <f t="shared" si="3"/>
        <v>1303646.52</v>
      </c>
      <c r="Z16" s="99">
        <f t="shared" si="3"/>
        <v>1543996.52</v>
      </c>
      <c r="AA16" s="99">
        <f t="shared" si="3"/>
        <v>1912106.52</v>
      </c>
      <c r="AB16" s="99">
        <f t="shared" si="3"/>
        <v>1936634.52</v>
      </c>
      <c r="AC16" s="99">
        <f t="shared" si="3"/>
        <v>2099355.31</v>
      </c>
      <c r="AD16" s="99">
        <f t="shared" si="3"/>
        <v>2681728.38</v>
      </c>
      <c r="AE16" s="99">
        <f t="shared" si="3"/>
        <v>2759083.02</v>
      </c>
      <c r="AF16" s="99">
        <f>AF8-(AF12+AF14)</f>
        <v>2505837.94</v>
      </c>
      <c r="AG16" s="99">
        <f t="shared" si="3"/>
        <v>2536989.7100000014</v>
      </c>
      <c r="AH16" s="99">
        <f t="shared" si="3"/>
        <v>2384672.7400000021</v>
      </c>
      <c r="AI16" s="99">
        <f t="shared" si="3"/>
        <v>1969270</v>
      </c>
      <c r="AJ16" s="99">
        <f>(AJ8+AJ10)-(AJ12+AJ14)</f>
        <v>1142845</v>
      </c>
    </row>
    <row r="17" spans="1:36" ht="15.95" customHeight="1" x14ac:dyDescent="0.2">
      <c r="A17" s="5"/>
      <c r="B17" s="41"/>
      <c r="C17" s="84"/>
      <c r="D17" s="84"/>
      <c r="E17" s="72"/>
      <c r="F17" s="72"/>
      <c r="G17" s="72"/>
      <c r="H17" s="72"/>
      <c r="I17" s="235"/>
      <c r="J17" s="235"/>
      <c r="K17" s="32"/>
      <c r="L17" s="84"/>
      <c r="M17" s="84"/>
      <c r="N17" s="84"/>
      <c r="O17" s="84"/>
      <c r="P17" s="84"/>
      <c r="Q17" s="72"/>
      <c r="R17" s="198"/>
      <c r="S17" s="222"/>
      <c r="T17" s="40"/>
      <c r="U17" s="5"/>
      <c r="V17" s="41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25"/>
      <c r="AJ17" s="84"/>
    </row>
    <row r="18" spans="1:36" ht="15.95" customHeight="1" x14ac:dyDescent="0.2">
      <c r="A18" s="7" t="s">
        <v>84</v>
      </c>
      <c r="B18" s="8"/>
      <c r="C18" s="84"/>
      <c r="D18" s="84"/>
      <c r="E18" s="72"/>
      <c r="F18" s="72"/>
      <c r="G18" s="72"/>
      <c r="H18" s="72"/>
      <c r="I18" s="235"/>
      <c r="J18" s="236"/>
      <c r="K18" s="32"/>
      <c r="L18" s="84"/>
      <c r="M18" s="84"/>
      <c r="N18" s="84"/>
      <c r="O18" s="84"/>
      <c r="P18" s="84"/>
      <c r="Q18" s="72"/>
      <c r="R18" s="198"/>
      <c r="S18" s="72"/>
      <c r="T18" s="40"/>
      <c r="U18" s="7" t="s">
        <v>84</v>
      </c>
      <c r="V18" s="8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25"/>
      <c r="AJ18" s="84"/>
    </row>
    <row r="19" spans="1:36" ht="15.95" customHeight="1" x14ac:dyDescent="0.2">
      <c r="A19" s="10"/>
      <c r="B19" s="24" t="s">
        <v>83</v>
      </c>
      <c r="C19" s="84"/>
      <c r="D19" s="84"/>
      <c r="E19" s="72"/>
      <c r="F19" s="72"/>
      <c r="G19" s="72"/>
      <c r="H19" s="72"/>
      <c r="I19" s="235"/>
      <c r="J19" s="235"/>
      <c r="K19" s="32"/>
      <c r="L19" s="103"/>
      <c r="M19" s="103"/>
      <c r="N19" s="103"/>
      <c r="O19" s="103"/>
      <c r="P19" s="103"/>
      <c r="Q19" s="72"/>
      <c r="R19" s="198"/>
      <c r="S19" s="94"/>
      <c r="T19" s="40"/>
      <c r="U19" s="10"/>
      <c r="V19" s="24" t="s">
        <v>83</v>
      </c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25"/>
      <c r="AJ19" s="84"/>
    </row>
    <row r="20" spans="1:36" ht="15.95" customHeight="1" x14ac:dyDescent="0.2">
      <c r="A20" s="11">
        <v>342.2</v>
      </c>
      <c r="B20" s="12" t="s">
        <v>41</v>
      </c>
      <c r="C20" s="62">
        <f>Z18</f>
        <v>0</v>
      </c>
      <c r="D20" s="62">
        <v>0</v>
      </c>
      <c r="E20" s="65">
        <f>D20-C20</f>
        <v>0</v>
      </c>
      <c r="F20" s="65">
        <v>0</v>
      </c>
      <c r="G20" s="65">
        <v>0</v>
      </c>
      <c r="H20" s="62">
        <v>0</v>
      </c>
      <c r="I20" s="235"/>
      <c r="J20" s="236"/>
      <c r="K20" s="40"/>
      <c r="L20" s="62">
        <v>0</v>
      </c>
      <c r="M20" s="62">
        <v>0</v>
      </c>
      <c r="N20" s="62">
        <f>L20+M20</f>
        <v>0</v>
      </c>
      <c r="O20" s="62">
        <f>(L20/10)*2</f>
        <v>0</v>
      </c>
      <c r="P20" s="62">
        <f>L20+O20</f>
        <v>0</v>
      </c>
      <c r="Q20" s="65">
        <v>0</v>
      </c>
      <c r="R20" s="65">
        <v>0</v>
      </c>
      <c r="S20" s="65">
        <v>0</v>
      </c>
      <c r="T20" s="92"/>
      <c r="U20" s="11">
        <v>342.2</v>
      </c>
      <c r="V20" s="12" t="s">
        <v>41</v>
      </c>
      <c r="W20" s="163"/>
      <c r="X20" s="163"/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0</v>
      </c>
      <c r="AE20" s="163">
        <v>0</v>
      </c>
      <c r="AF20" s="163"/>
      <c r="AG20" s="163">
        <v>0</v>
      </c>
      <c r="AH20" s="93">
        <v>0</v>
      </c>
      <c r="AI20" s="93">
        <v>0</v>
      </c>
      <c r="AJ20" s="62">
        <f>AQ21</f>
        <v>0</v>
      </c>
    </row>
    <row r="21" spans="1:36" ht="15.95" customHeight="1" x14ac:dyDescent="0.2">
      <c r="A21" s="11">
        <v>342.21</v>
      </c>
      <c r="B21" s="12" t="s">
        <v>50</v>
      </c>
      <c r="C21" s="62">
        <v>6000</v>
      </c>
      <c r="D21" s="62">
        <v>4590.99</v>
      </c>
      <c r="E21" s="65">
        <f>D21-C21</f>
        <v>-1409.0100000000002</v>
      </c>
      <c r="F21" s="65">
        <v>1000</v>
      </c>
      <c r="G21" s="62">
        <v>11014</v>
      </c>
      <c r="H21" s="65"/>
      <c r="I21" s="235">
        <f t="shared" ref="I21:I24" si="4">H21-G21</f>
        <v>-11014</v>
      </c>
      <c r="J21" s="236">
        <f t="shared" ref="J21:J24" si="5">I21/G21</f>
        <v>-1</v>
      </c>
      <c r="K21" s="40"/>
      <c r="L21" s="62">
        <v>11014.04</v>
      </c>
      <c r="M21" s="62">
        <v>149</v>
      </c>
      <c r="N21" s="62">
        <f>L21+M21</f>
        <v>11163.04</v>
      </c>
      <c r="O21" s="62">
        <f>(L21/11)*1</f>
        <v>1001.2763636363637</v>
      </c>
      <c r="P21" s="62">
        <f>L21+O21</f>
        <v>12015.316363636364</v>
      </c>
      <c r="Q21" s="65">
        <v>1000</v>
      </c>
      <c r="R21" s="62">
        <v>5896</v>
      </c>
      <c r="S21" s="65">
        <v>1000</v>
      </c>
      <c r="T21" s="92"/>
      <c r="U21" s="11">
        <v>342.21</v>
      </c>
      <c r="V21" s="12" t="s">
        <v>50</v>
      </c>
      <c r="W21" s="163">
        <v>130471.63</v>
      </c>
      <c r="X21" s="163">
        <v>117176.07</v>
      </c>
      <c r="Y21" s="163">
        <v>137168.51</v>
      </c>
      <c r="Z21" s="163">
        <v>102896.92</v>
      </c>
      <c r="AA21" s="163">
        <v>106835.16</v>
      </c>
      <c r="AB21" s="163">
        <v>127586.48</v>
      </c>
      <c r="AC21" s="163">
        <v>107198.28</v>
      </c>
      <c r="AD21" s="163">
        <v>159620.59</v>
      </c>
      <c r="AE21" s="163">
        <v>154398.09</v>
      </c>
      <c r="AF21" s="163">
        <v>181239.43</v>
      </c>
      <c r="AG21" s="163">
        <v>205754.74</v>
      </c>
      <c r="AH21" s="93">
        <v>81114.429999999993</v>
      </c>
      <c r="AI21" s="93">
        <v>7303.46</v>
      </c>
      <c r="AJ21" s="62">
        <v>4590.99</v>
      </c>
    </row>
    <row r="22" spans="1:36" ht="15.95" customHeight="1" x14ac:dyDescent="0.2">
      <c r="A22" s="11">
        <v>342.22</v>
      </c>
      <c r="B22" s="10" t="s">
        <v>181</v>
      </c>
      <c r="C22" s="62">
        <v>11000</v>
      </c>
      <c r="D22" s="62">
        <v>9080</v>
      </c>
      <c r="E22" s="65">
        <f>D22-C22</f>
        <v>-1920</v>
      </c>
      <c r="F22" s="65">
        <v>10000</v>
      </c>
      <c r="G22" s="65">
        <v>10000</v>
      </c>
      <c r="H22" s="62">
        <v>10000</v>
      </c>
      <c r="I22" s="235">
        <f t="shared" si="4"/>
        <v>0</v>
      </c>
      <c r="J22" s="236">
        <f t="shared" si="5"/>
        <v>0</v>
      </c>
      <c r="K22" s="40"/>
      <c r="L22" s="62">
        <v>6435</v>
      </c>
      <c r="M22" s="62">
        <v>5245</v>
      </c>
      <c r="N22" s="62">
        <f>L22+M22</f>
        <v>11680</v>
      </c>
      <c r="O22" s="62">
        <f t="shared" ref="O22:O23" si="6">(L22/11)*1</f>
        <v>585</v>
      </c>
      <c r="P22" s="62">
        <f>L22+O22</f>
        <v>7020</v>
      </c>
      <c r="Q22" s="65">
        <v>10000</v>
      </c>
      <c r="R22" s="65">
        <v>10000</v>
      </c>
      <c r="S22" s="65">
        <v>10000</v>
      </c>
      <c r="T22" s="92"/>
      <c r="U22" s="11">
        <v>342.22</v>
      </c>
      <c r="V22" s="10" t="s">
        <v>181</v>
      </c>
      <c r="W22" s="163">
        <v>15553.31</v>
      </c>
      <c r="X22" s="163">
        <v>13860</v>
      </c>
      <c r="Y22" s="163">
        <v>12000</v>
      </c>
      <c r="Z22" s="163">
        <v>11510</v>
      </c>
      <c r="AA22" s="163">
        <v>10990</v>
      </c>
      <c r="AB22" s="163">
        <v>8170</v>
      </c>
      <c r="AC22" s="163">
        <v>14930</v>
      </c>
      <c r="AD22" s="163">
        <v>9830</v>
      </c>
      <c r="AE22" s="163">
        <v>12605</v>
      </c>
      <c r="AF22" s="163">
        <v>5540</v>
      </c>
      <c r="AG22" s="163">
        <v>15700</v>
      </c>
      <c r="AH22" s="93">
        <v>11283</v>
      </c>
      <c r="AI22" s="93">
        <v>12660</v>
      </c>
      <c r="AJ22" s="62">
        <v>9080</v>
      </c>
    </row>
    <row r="23" spans="1:36" ht="15.95" customHeight="1" thickBot="1" x14ac:dyDescent="0.25">
      <c r="A23" s="11">
        <v>342.23</v>
      </c>
      <c r="B23" s="10" t="s">
        <v>131</v>
      </c>
      <c r="C23" s="62">
        <v>155000</v>
      </c>
      <c r="D23" s="85">
        <v>309216.18</v>
      </c>
      <c r="E23" s="79">
        <f>D23-C23</f>
        <v>154216.18</v>
      </c>
      <c r="F23" s="61">
        <v>250000</v>
      </c>
      <c r="G23" s="61">
        <v>325000</v>
      </c>
      <c r="H23" s="98">
        <v>350000</v>
      </c>
      <c r="I23" s="235">
        <f t="shared" si="4"/>
        <v>25000</v>
      </c>
      <c r="J23" s="236">
        <f t="shared" si="5"/>
        <v>7.6923076923076927E-2</v>
      </c>
      <c r="K23" s="40"/>
      <c r="L23" s="98">
        <v>276207.65999999997</v>
      </c>
      <c r="M23" s="98">
        <v>48861.31</v>
      </c>
      <c r="N23" s="98">
        <f>L23+M23</f>
        <v>325068.96999999997</v>
      </c>
      <c r="O23" s="62">
        <f t="shared" si="6"/>
        <v>25109.78727272727</v>
      </c>
      <c r="P23" s="98">
        <f>L23+O23</f>
        <v>301317.44727272727</v>
      </c>
      <c r="Q23" s="79">
        <v>250000</v>
      </c>
      <c r="R23" s="61">
        <v>400000</v>
      </c>
      <c r="S23" s="61">
        <v>300000</v>
      </c>
      <c r="T23" s="32"/>
      <c r="U23" s="11">
        <v>342.23</v>
      </c>
      <c r="V23" s="10" t="s">
        <v>131</v>
      </c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60">
        <v>174568.25</v>
      </c>
      <c r="AI23" s="60">
        <v>188791.58</v>
      </c>
      <c r="AJ23" s="85">
        <v>309216.18</v>
      </c>
    </row>
    <row r="24" spans="1:36" ht="15.95" customHeight="1" x14ac:dyDescent="0.2">
      <c r="A24" s="11"/>
      <c r="B24" s="24" t="s">
        <v>97</v>
      </c>
      <c r="C24" s="101">
        <f>SUM(C20:C23)</f>
        <v>172000</v>
      </c>
      <c r="D24" s="111">
        <f t="shared" ref="D24:S24" si="7">SUM(D20:D23)</f>
        <v>322887.17</v>
      </c>
      <c r="E24" s="64">
        <f t="shared" ref="E24" si="8">SUM(E20:E23)</f>
        <v>150887.16999999998</v>
      </c>
      <c r="F24" s="111">
        <f t="shared" si="7"/>
        <v>261000</v>
      </c>
      <c r="G24" s="64">
        <f t="shared" ref="G24" si="9">SUM(G20:G23)</f>
        <v>346014</v>
      </c>
      <c r="H24" s="101">
        <f t="shared" ref="H24" si="10">SUM(H20:H23)</f>
        <v>360000</v>
      </c>
      <c r="I24" s="235">
        <f t="shared" si="4"/>
        <v>13986</v>
      </c>
      <c r="J24" s="236">
        <f t="shared" si="5"/>
        <v>4.0420329813244553E-2</v>
      </c>
      <c r="K24" s="32"/>
      <c r="L24" s="101">
        <f t="shared" si="7"/>
        <v>293656.69999999995</v>
      </c>
      <c r="M24" s="101">
        <f t="shared" si="7"/>
        <v>54255.31</v>
      </c>
      <c r="N24" s="101">
        <f t="shared" si="7"/>
        <v>347912.00999999995</v>
      </c>
      <c r="O24" s="101">
        <f t="shared" si="7"/>
        <v>26696.063636363633</v>
      </c>
      <c r="P24" s="101">
        <f t="shared" si="7"/>
        <v>320352.76363636361</v>
      </c>
      <c r="Q24" s="101">
        <f t="shared" si="7"/>
        <v>261000</v>
      </c>
      <c r="R24" s="64">
        <f t="shared" si="7"/>
        <v>415896</v>
      </c>
      <c r="S24" s="66">
        <f t="shared" si="7"/>
        <v>311000</v>
      </c>
      <c r="T24" s="40"/>
      <c r="U24" s="11"/>
      <c r="V24" s="24" t="s">
        <v>97</v>
      </c>
      <c r="W24" s="104">
        <f t="shared" ref="W24:AJ24" si="11">SUM(W20:W23)</f>
        <v>146024.94</v>
      </c>
      <c r="X24" s="104">
        <f t="shared" si="11"/>
        <v>131036.07</v>
      </c>
      <c r="Y24" s="104">
        <f t="shared" si="11"/>
        <v>149168.51</v>
      </c>
      <c r="Z24" s="104">
        <f t="shared" si="11"/>
        <v>114406.92</v>
      </c>
      <c r="AA24" s="104">
        <f>SUM(AA20:AA23)</f>
        <v>117825.16</v>
      </c>
      <c r="AB24" s="104">
        <f t="shared" si="11"/>
        <v>135756.47999999998</v>
      </c>
      <c r="AC24" s="104">
        <f t="shared" si="11"/>
        <v>122128.28</v>
      </c>
      <c r="AD24" s="104">
        <f t="shared" si="11"/>
        <v>169450.59</v>
      </c>
      <c r="AE24" s="104">
        <f t="shared" si="11"/>
        <v>167003.09</v>
      </c>
      <c r="AF24" s="104">
        <f t="shared" si="11"/>
        <v>186779.43</v>
      </c>
      <c r="AG24" s="104">
        <f t="shared" si="11"/>
        <v>221454.74</v>
      </c>
      <c r="AH24" s="104">
        <f t="shared" si="11"/>
        <v>266965.68</v>
      </c>
      <c r="AI24" s="104">
        <f t="shared" si="11"/>
        <v>208755.03999999998</v>
      </c>
      <c r="AJ24" s="104">
        <f t="shared" si="11"/>
        <v>322887.17</v>
      </c>
    </row>
    <row r="25" spans="1:36" ht="15.95" customHeight="1" x14ac:dyDescent="0.2">
      <c r="A25" s="13"/>
      <c r="B25" s="14"/>
      <c r="C25" s="84"/>
      <c r="D25" s="84"/>
      <c r="E25" s="72"/>
      <c r="F25" s="72"/>
      <c r="G25" s="198"/>
      <c r="H25" s="102"/>
      <c r="I25" s="235"/>
      <c r="J25" s="235"/>
      <c r="K25" s="40"/>
      <c r="L25" s="84"/>
      <c r="M25" s="84"/>
      <c r="N25" s="84"/>
      <c r="O25" s="84"/>
      <c r="P25" s="84"/>
      <c r="Q25" s="72"/>
      <c r="R25" s="198"/>
      <c r="S25" s="72"/>
      <c r="T25" s="92"/>
      <c r="U25" s="13"/>
      <c r="V25" s="1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25"/>
      <c r="AJ25" s="84"/>
    </row>
    <row r="26" spans="1:36" ht="15.95" customHeight="1" x14ac:dyDescent="0.2">
      <c r="A26" s="11"/>
      <c r="B26" s="24" t="s">
        <v>82</v>
      </c>
      <c r="C26" s="84"/>
      <c r="D26" s="84"/>
      <c r="E26" s="72"/>
      <c r="F26" s="72"/>
      <c r="G26" s="198"/>
      <c r="H26" s="84"/>
      <c r="I26" s="235"/>
      <c r="J26" s="235"/>
      <c r="K26" s="40"/>
      <c r="L26" s="103"/>
      <c r="M26" s="103"/>
      <c r="N26" s="103"/>
      <c r="O26" s="103"/>
      <c r="P26" s="103"/>
      <c r="Q26" s="72"/>
      <c r="R26" s="198"/>
      <c r="S26" s="72"/>
      <c r="T26" s="92"/>
      <c r="U26" s="11"/>
      <c r="V26" s="24" t="s">
        <v>82</v>
      </c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25"/>
      <c r="AJ26" s="84"/>
    </row>
    <row r="27" spans="1:36" ht="15.95" customHeight="1" x14ac:dyDescent="0.2">
      <c r="A27" s="11">
        <v>311</v>
      </c>
      <c r="B27" s="10" t="s">
        <v>3</v>
      </c>
      <c r="C27" s="62">
        <v>4412045</v>
      </c>
      <c r="D27" s="62">
        <v>4141122.96</v>
      </c>
      <c r="E27" s="65">
        <f t="shared" ref="E27:E40" si="12">D27-C27</f>
        <v>-270922.04000000004</v>
      </c>
      <c r="F27" s="65">
        <v>4394133</v>
      </c>
      <c r="G27" s="65">
        <v>4394133</v>
      </c>
      <c r="H27" s="62">
        <v>3724066</v>
      </c>
      <c r="I27" s="235">
        <f t="shared" ref="I27:I52" si="13">H27-G27</f>
        <v>-670067</v>
      </c>
      <c r="J27" s="236">
        <f t="shared" ref="J27:J52" si="14">I27/G27</f>
        <v>-0.15249128781491139</v>
      </c>
      <c r="K27" s="40"/>
      <c r="L27" s="62">
        <v>4016778.27</v>
      </c>
      <c r="M27" s="62">
        <v>66613.929999999993</v>
      </c>
      <c r="N27" s="62">
        <f t="shared" ref="N27:N51" si="15">L27+M27</f>
        <v>4083392.2</v>
      </c>
      <c r="O27" s="62">
        <f t="shared" ref="O27:O51" si="16">(L27/11)*1</f>
        <v>365161.66090909089</v>
      </c>
      <c r="P27" s="62">
        <f t="shared" ref="P27:P51" si="17">L27+O27</f>
        <v>4381939.9309090907</v>
      </c>
      <c r="Q27" s="65">
        <v>4394133</v>
      </c>
      <c r="R27" s="65">
        <v>4394133</v>
      </c>
      <c r="S27" s="65">
        <v>3715771</v>
      </c>
      <c r="T27" s="92"/>
      <c r="U27" s="11">
        <v>311</v>
      </c>
      <c r="V27" s="10" t="s">
        <v>3</v>
      </c>
      <c r="W27" s="163">
        <v>1137946.1100000001</v>
      </c>
      <c r="X27" s="163">
        <v>2281911.5099999998</v>
      </c>
      <c r="Y27" s="163">
        <v>2945235.28</v>
      </c>
      <c r="Z27" s="163">
        <v>3744813.55</v>
      </c>
      <c r="AA27" s="163">
        <v>6674473.2599999998</v>
      </c>
      <c r="AB27" s="163">
        <v>3619587.39</v>
      </c>
      <c r="AC27" s="163">
        <v>4415458.12</v>
      </c>
      <c r="AD27" s="163">
        <v>4443143.8</v>
      </c>
      <c r="AE27" s="163">
        <v>2973113.39</v>
      </c>
      <c r="AF27" s="163">
        <v>3736684.32</v>
      </c>
      <c r="AG27" s="163">
        <v>4064803.92</v>
      </c>
      <c r="AH27" s="93">
        <v>2137146.77</v>
      </c>
      <c r="AI27" s="93">
        <v>2020289.04</v>
      </c>
      <c r="AJ27" s="62">
        <v>4141122.96</v>
      </c>
    </row>
    <row r="28" spans="1:36" ht="15.95" customHeight="1" x14ac:dyDescent="0.2">
      <c r="A28" s="11">
        <v>311.00099999999998</v>
      </c>
      <c r="B28" s="10" t="s">
        <v>11</v>
      </c>
      <c r="C28" s="62">
        <v>0</v>
      </c>
      <c r="D28" s="62">
        <v>25298.28</v>
      </c>
      <c r="E28" s="65">
        <f t="shared" si="12"/>
        <v>25298.28</v>
      </c>
      <c r="F28" s="62"/>
      <c r="G28" s="62">
        <v>261156</v>
      </c>
      <c r="H28" s="62">
        <v>0</v>
      </c>
      <c r="I28" s="235">
        <f t="shared" si="13"/>
        <v>-261156</v>
      </c>
      <c r="J28" s="236">
        <f t="shared" si="14"/>
        <v>-1</v>
      </c>
      <c r="K28" s="40"/>
      <c r="L28" s="62">
        <v>261174.26</v>
      </c>
      <c r="M28" s="62">
        <v>25298.28</v>
      </c>
      <c r="N28" s="62">
        <f t="shared" si="15"/>
        <v>286472.54000000004</v>
      </c>
      <c r="O28" s="62">
        <f t="shared" si="16"/>
        <v>23743.114545454548</v>
      </c>
      <c r="P28" s="62">
        <f t="shared" si="17"/>
        <v>284917.37454545457</v>
      </c>
      <c r="Q28" s="65">
        <v>0</v>
      </c>
      <c r="R28" s="62">
        <v>261156</v>
      </c>
      <c r="S28" s="65">
        <v>0</v>
      </c>
      <c r="T28" s="92"/>
      <c r="U28" s="11">
        <v>311.00099999999998</v>
      </c>
      <c r="V28" s="10" t="s">
        <v>11</v>
      </c>
      <c r="W28" s="163">
        <v>767.26</v>
      </c>
      <c r="X28" s="163">
        <v>-7.71</v>
      </c>
      <c r="Y28" s="163">
        <v>5331.79</v>
      </c>
      <c r="Z28" s="163">
        <v>152050.92000000001</v>
      </c>
      <c r="AA28" s="163">
        <v>104255.31</v>
      </c>
      <c r="AB28" s="163">
        <v>9573.93</v>
      </c>
      <c r="AC28" s="163">
        <v>70337.460000000006</v>
      </c>
      <c r="AD28" s="163">
        <v>33095.69</v>
      </c>
      <c r="AE28" s="163">
        <v>94953.46</v>
      </c>
      <c r="AF28" s="163">
        <v>95045.94</v>
      </c>
      <c r="AG28" s="163">
        <v>64479.83</v>
      </c>
      <c r="AH28" s="93">
        <v>19394.84</v>
      </c>
      <c r="AI28" s="93">
        <v>166.46</v>
      </c>
      <c r="AJ28" s="62">
        <v>25298.28</v>
      </c>
    </row>
    <row r="29" spans="1:36" ht="15.95" customHeight="1" x14ac:dyDescent="0.2">
      <c r="A29" s="11">
        <v>311.00200000000001</v>
      </c>
      <c r="B29" s="10" t="s">
        <v>91</v>
      </c>
      <c r="C29" s="62">
        <v>0</v>
      </c>
      <c r="D29" s="62">
        <v>9722.49</v>
      </c>
      <c r="E29" s="65">
        <f t="shared" si="12"/>
        <v>9722.49</v>
      </c>
      <c r="F29" s="65">
        <v>0</v>
      </c>
      <c r="G29" s="62">
        <v>10270.530000000001</v>
      </c>
      <c r="H29" s="62">
        <v>0</v>
      </c>
      <c r="I29" s="235">
        <f t="shared" si="13"/>
        <v>-10270.530000000001</v>
      </c>
      <c r="J29" s="236">
        <f t="shared" si="14"/>
        <v>-1</v>
      </c>
      <c r="K29" s="40"/>
      <c r="L29" s="62">
        <v>10270.530000000001</v>
      </c>
      <c r="M29" s="62">
        <v>0</v>
      </c>
      <c r="N29" s="62">
        <f t="shared" si="15"/>
        <v>10270.530000000001</v>
      </c>
      <c r="O29" s="62">
        <f t="shared" si="16"/>
        <v>933.68454545454551</v>
      </c>
      <c r="P29" s="62">
        <f t="shared" si="17"/>
        <v>11204.214545454546</v>
      </c>
      <c r="Q29" s="65">
        <v>0</v>
      </c>
      <c r="R29" s="62">
        <v>10270.530000000001</v>
      </c>
      <c r="S29" s="65">
        <v>0</v>
      </c>
      <c r="T29" s="92"/>
      <c r="U29" s="11">
        <v>311.00200000000001</v>
      </c>
      <c r="V29" s="10" t="s">
        <v>91</v>
      </c>
      <c r="W29" s="163"/>
      <c r="X29" s="163"/>
      <c r="Y29" s="163"/>
      <c r="Z29" s="163"/>
      <c r="AA29" s="163"/>
      <c r="AB29" s="163"/>
      <c r="AC29" s="163"/>
      <c r="AD29" s="163"/>
      <c r="AE29" s="163">
        <v>3031.68</v>
      </c>
      <c r="AF29" s="163">
        <v>3288.73</v>
      </c>
      <c r="AG29" s="163">
        <v>4666.24</v>
      </c>
      <c r="AH29" s="93">
        <v>4970.58</v>
      </c>
      <c r="AI29" s="93">
        <v>4912.08</v>
      </c>
      <c r="AJ29" s="62">
        <v>9722.49</v>
      </c>
    </row>
    <row r="30" spans="1:36" ht="15.95" customHeight="1" x14ac:dyDescent="0.2">
      <c r="A30" s="11">
        <v>311.2</v>
      </c>
      <c r="B30" s="10" t="s">
        <v>55</v>
      </c>
      <c r="C30" s="62">
        <v>0</v>
      </c>
      <c r="D30" s="62">
        <v>-11550.68</v>
      </c>
      <c r="E30" s="65">
        <f t="shared" si="12"/>
        <v>-11550.68</v>
      </c>
      <c r="F30" s="65">
        <v>0</v>
      </c>
      <c r="G30" s="62">
        <v>-426</v>
      </c>
      <c r="H30" s="62">
        <v>0</v>
      </c>
      <c r="I30" s="235">
        <f t="shared" si="13"/>
        <v>426</v>
      </c>
      <c r="J30" s="236">
        <f t="shared" si="14"/>
        <v>-1</v>
      </c>
      <c r="K30" s="40"/>
      <c r="L30" s="62">
        <v>-426.16</v>
      </c>
      <c r="M30" s="62">
        <v>-6165.04</v>
      </c>
      <c r="N30" s="62">
        <f t="shared" si="15"/>
        <v>-6591.2</v>
      </c>
      <c r="O30" s="62">
        <f t="shared" si="16"/>
        <v>-38.741818181818182</v>
      </c>
      <c r="P30" s="62">
        <f t="shared" si="17"/>
        <v>-464.90181818181821</v>
      </c>
      <c r="Q30" s="65">
        <v>0</v>
      </c>
      <c r="R30" s="62">
        <v>-264.10000000000002</v>
      </c>
      <c r="S30" s="65">
        <v>0</v>
      </c>
      <c r="T30" s="92"/>
      <c r="U30" s="11">
        <v>311.2</v>
      </c>
      <c r="V30" s="10" t="s">
        <v>55</v>
      </c>
      <c r="W30" s="163"/>
      <c r="X30" s="163"/>
      <c r="Y30" s="163"/>
      <c r="Z30" s="163"/>
      <c r="AA30" s="163"/>
      <c r="AB30" s="163">
        <v>-2530.71</v>
      </c>
      <c r="AC30" s="163">
        <v>-323.13</v>
      </c>
      <c r="AD30" s="163">
        <v>-219.78</v>
      </c>
      <c r="AE30" s="163">
        <v>-3592.41</v>
      </c>
      <c r="AF30" s="163">
        <v>-147277.19</v>
      </c>
      <c r="AG30" s="163">
        <v>-55110.239999999998</v>
      </c>
      <c r="AH30" s="93">
        <v>-338.95</v>
      </c>
      <c r="AI30" s="93">
        <v>-338242.44</v>
      </c>
      <c r="AJ30" s="62">
        <v>-11550.68</v>
      </c>
    </row>
    <row r="31" spans="1:36" ht="15.95" customHeight="1" x14ac:dyDescent="0.2">
      <c r="A31" s="11">
        <v>311.3</v>
      </c>
      <c r="B31" s="10" t="s">
        <v>69</v>
      </c>
      <c r="C31" s="62">
        <v>0</v>
      </c>
      <c r="D31" s="62">
        <v>-15249.18</v>
      </c>
      <c r="E31" s="65">
        <f t="shared" si="12"/>
        <v>-15249.18</v>
      </c>
      <c r="F31" s="228">
        <v>0</v>
      </c>
      <c r="G31" s="65">
        <v>0</v>
      </c>
      <c r="H31" s="65">
        <v>0</v>
      </c>
      <c r="I31" s="235"/>
      <c r="J31" s="236"/>
      <c r="K31" s="40"/>
      <c r="L31" s="62">
        <v>0</v>
      </c>
      <c r="M31" s="62">
        <v>-15249.18</v>
      </c>
      <c r="N31" s="62">
        <f t="shared" si="15"/>
        <v>-15249.18</v>
      </c>
      <c r="O31" s="62">
        <f t="shared" si="16"/>
        <v>0</v>
      </c>
      <c r="P31" s="62">
        <f t="shared" si="17"/>
        <v>0</v>
      </c>
      <c r="Q31" s="65">
        <v>0</v>
      </c>
      <c r="R31" s="65">
        <v>-15000</v>
      </c>
      <c r="S31" s="65">
        <v>0</v>
      </c>
      <c r="T31" s="92"/>
      <c r="U31" s="11">
        <v>311.3</v>
      </c>
      <c r="V31" s="10" t="s">
        <v>69</v>
      </c>
      <c r="W31" s="163"/>
      <c r="X31" s="163"/>
      <c r="Y31" s="163"/>
      <c r="Z31" s="163"/>
      <c r="AA31" s="163"/>
      <c r="AB31" s="163"/>
      <c r="AC31" s="163">
        <v>-3602.69</v>
      </c>
      <c r="AD31" s="163">
        <v>-4871.82</v>
      </c>
      <c r="AE31" s="163">
        <v>-4990.8999999999996</v>
      </c>
      <c r="AF31" s="163">
        <v>0</v>
      </c>
      <c r="AG31" s="163">
        <v>-7925.69</v>
      </c>
      <c r="AH31" s="93">
        <v>-5663.81</v>
      </c>
      <c r="AI31" s="93">
        <v>0</v>
      </c>
      <c r="AJ31" s="62">
        <v>-15249.18</v>
      </c>
    </row>
    <row r="32" spans="1:36" ht="15.95" customHeight="1" x14ac:dyDescent="0.2">
      <c r="A32" s="11">
        <v>312</v>
      </c>
      <c r="B32" s="10" t="s">
        <v>5</v>
      </c>
      <c r="C32" s="62">
        <v>150000</v>
      </c>
      <c r="D32" s="62">
        <v>311122.37</v>
      </c>
      <c r="E32" s="65">
        <f t="shared" si="12"/>
        <v>161122.37</v>
      </c>
      <c r="F32" s="65">
        <v>250000</v>
      </c>
      <c r="G32" s="65">
        <v>265000</v>
      </c>
      <c r="H32" s="62">
        <v>250000</v>
      </c>
      <c r="I32" s="235">
        <f t="shared" si="13"/>
        <v>-15000</v>
      </c>
      <c r="J32" s="236">
        <f t="shared" si="14"/>
        <v>-5.6603773584905662E-2</v>
      </c>
      <c r="K32" s="40"/>
      <c r="L32" s="62">
        <v>239482.83</v>
      </c>
      <c r="M32" s="62">
        <v>52528.44</v>
      </c>
      <c r="N32" s="62">
        <f t="shared" si="15"/>
        <v>292011.27</v>
      </c>
      <c r="O32" s="62">
        <f t="shared" si="16"/>
        <v>21771.166363636363</v>
      </c>
      <c r="P32" s="62">
        <f t="shared" si="17"/>
        <v>261253.99636363634</v>
      </c>
      <c r="Q32" s="65">
        <v>250000</v>
      </c>
      <c r="R32" s="65">
        <v>250000</v>
      </c>
      <c r="S32" s="65">
        <v>250000</v>
      </c>
      <c r="T32" s="92"/>
      <c r="U32" s="11">
        <v>312</v>
      </c>
      <c r="V32" s="10" t="s">
        <v>5</v>
      </c>
      <c r="W32" s="163">
        <v>119769.27</v>
      </c>
      <c r="X32" s="163">
        <v>211288.06</v>
      </c>
      <c r="Y32" s="163">
        <v>297545.65000000002</v>
      </c>
      <c r="Z32" s="163">
        <v>260865.72</v>
      </c>
      <c r="AA32" s="163">
        <v>240798.2</v>
      </c>
      <c r="AB32" s="163">
        <v>202350.32</v>
      </c>
      <c r="AC32" s="163">
        <v>227822.83</v>
      </c>
      <c r="AD32" s="163">
        <v>216056.53</v>
      </c>
      <c r="AE32" s="163">
        <v>186242.62</v>
      </c>
      <c r="AF32" s="163">
        <v>210486.56</v>
      </c>
      <c r="AG32" s="163">
        <v>196961.12</v>
      </c>
      <c r="AH32" s="93">
        <v>165481.79</v>
      </c>
      <c r="AI32" s="93">
        <v>139376.28</v>
      </c>
      <c r="AJ32" s="62">
        <v>311122.37</v>
      </c>
    </row>
    <row r="33" spans="1:36" ht="15.95" customHeight="1" x14ac:dyDescent="0.2">
      <c r="A33" s="11">
        <v>319</v>
      </c>
      <c r="B33" s="10" t="s">
        <v>4</v>
      </c>
      <c r="C33" s="62">
        <v>0</v>
      </c>
      <c r="D33" s="62">
        <v>37539.300000000003</v>
      </c>
      <c r="E33" s="65">
        <f t="shared" si="12"/>
        <v>37539.300000000003</v>
      </c>
      <c r="F33" s="65">
        <v>0</v>
      </c>
      <c r="G33" s="62">
        <v>20061</v>
      </c>
      <c r="H33" s="62">
        <v>0</v>
      </c>
      <c r="I33" s="235">
        <f t="shared" si="13"/>
        <v>-20061</v>
      </c>
      <c r="J33" s="236">
        <f t="shared" si="14"/>
        <v>-1</v>
      </c>
      <c r="K33" s="40"/>
      <c r="L33" s="62">
        <v>20091.830000000002</v>
      </c>
      <c r="M33" s="62">
        <v>35782.769999999997</v>
      </c>
      <c r="N33" s="62">
        <f t="shared" si="15"/>
        <v>55874.6</v>
      </c>
      <c r="O33" s="62">
        <f t="shared" si="16"/>
        <v>1826.5300000000002</v>
      </c>
      <c r="P33" s="62">
        <f t="shared" si="17"/>
        <v>21918.36</v>
      </c>
      <c r="Q33" s="65">
        <v>0</v>
      </c>
      <c r="R33" s="62">
        <v>20025</v>
      </c>
      <c r="S33" s="65">
        <v>0</v>
      </c>
      <c r="T33" s="92"/>
      <c r="U33" s="11">
        <v>319</v>
      </c>
      <c r="V33" s="10" t="s">
        <v>4</v>
      </c>
      <c r="W33" s="163">
        <v>504.33</v>
      </c>
      <c r="X33" s="163">
        <v>343.47</v>
      </c>
      <c r="Y33" s="163">
        <v>3330.63</v>
      </c>
      <c r="Z33" s="163">
        <v>78342.5</v>
      </c>
      <c r="AA33" s="163">
        <v>39251.5</v>
      </c>
      <c r="AB33" s="163">
        <v>6198.44</v>
      </c>
      <c r="AC33" s="163">
        <v>28556.29</v>
      </c>
      <c r="AD33" s="163">
        <v>18225.95</v>
      </c>
      <c r="AE33" s="163">
        <v>40122.21</v>
      </c>
      <c r="AF33" s="163">
        <v>-10908.89</v>
      </c>
      <c r="AG33" s="163">
        <v>12432.67</v>
      </c>
      <c r="AH33" s="93">
        <v>13503.88</v>
      </c>
      <c r="AI33" s="93">
        <v>681.77</v>
      </c>
      <c r="AJ33" s="62">
        <v>37539.300000000003</v>
      </c>
    </row>
    <row r="34" spans="1:36" ht="15.95" customHeight="1" x14ac:dyDescent="0.2">
      <c r="A34" s="11">
        <v>341.1</v>
      </c>
      <c r="B34" s="10" t="s">
        <v>34</v>
      </c>
      <c r="C34" s="62">
        <v>0</v>
      </c>
      <c r="D34" s="62">
        <v>0</v>
      </c>
      <c r="E34" s="65">
        <f t="shared" si="12"/>
        <v>0</v>
      </c>
      <c r="F34" s="65">
        <v>0</v>
      </c>
      <c r="G34" s="65">
        <v>0</v>
      </c>
      <c r="H34" s="62">
        <v>0</v>
      </c>
      <c r="I34" s="235"/>
      <c r="J34" s="236"/>
      <c r="K34" s="32"/>
      <c r="L34" s="62">
        <v>0</v>
      </c>
      <c r="M34" s="62">
        <v>0</v>
      </c>
      <c r="N34" s="62">
        <f t="shared" si="15"/>
        <v>0</v>
      </c>
      <c r="O34" s="62">
        <f t="shared" si="16"/>
        <v>0</v>
      </c>
      <c r="P34" s="62">
        <f t="shared" si="17"/>
        <v>0</v>
      </c>
      <c r="Q34" s="65">
        <v>0</v>
      </c>
      <c r="R34" s="65">
        <v>0</v>
      </c>
      <c r="S34" s="65">
        <v>0</v>
      </c>
      <c r="T34" s="92"/>
      <c r="U34" s="11">
        <v>341.1</v>
      </c>
      <c r="V34" s="10" t="s">
        <v>34</v>
      </c>
      <c r="W34" s="163">
        <v>0</v>
      </c>
      <c r="X34" s="163">
        <v>-10</v>
      </c>
      <c r="Y34" s="163">
        <v>0</v>
      </c>
      <c r="Z34" s="163">
        <v>0</v>
      </c>
      <c r="AA34" s="163">
        <v>-7</v>
      </c>
      <c r="AB34" s="163">
        <v>0</v>
      </c>
      <c r="AC34" s="163">
        <v>0</v>
      </c>
      <c r="AD34" s="163">
        <v>0</v>
      </c>
      <c r="AE34" s="163">
        <v>0</v>
      </c>
      <c r="AF34" s="163"/>
      <c r="AG34" s="163">
        <v>0</v>
      </c>
      <c r="AH34" s="93">
        <v>0</v>
      </c>
      <c r="AI34" s="93">
        <v>0</v>
      </c>
      <c r="AJ34" s="62">
        <f t="shared" ref="AJ34:AJ38" si="18">AQ35</f>
        <v>0</v>
      </c>
    </row>
    <row r="35" spans="1:36" ht="15.95" customHeight="1" x14ac:dyDescent="0.2">
      <c r="A35" s="11">
        <v>361</v>
      </c>
      <c r="B35" s="10" t="s">
        <v>6</v>
      </c>
      <c r="C35" s="62">
        <v>50000</v>
      </c>
      <c r="D35" s="62">
        <v>95564.96</v>
      </c>
      <c r="E35" s="65">
        <f t="shared" si="12"/>
        <v>45564.960000000006</v>
      </c>
      <c r="F35" s="65">
        <v>90000</v>
      </c>
      <c r="G35" s="65">
        <v>40000</v>
      </c>
      <c r="H35" s="62">
        <v>45000</v>
      </c>
      <c r="I35" s="235">
        <f t="shared" si="13"/>
        <v>5000</v>
      </c>
      <c r="J35" s="236">
        <f t="shared" si="14"/>
        <v>0.125</v>
      </c>
      <c r="K35" s="40"/>
      <c r="L35" s="62">
        <v>34558.17</v>
      </c>
      <c r="M35" s="62">
        <v>14880.24</v>
      </c>
      <c r="N35" s="62">
        <f t="shared" si="15"/>
        <v>49438.409999999996</v>
      </c>
      <c r="O35" s="62">
        <f t="shared" si="16"/>
        <v>3141.6518181818178</v>
      </c>
      <c r="P35" s="62">
        <f t="shared" si="17"/>
        <v>37699.821818181816</v>
      </c>
      <c r="Q35" s="65">
        <v>90000</v>
      </c>
      <c r="R35" s="65">
        <v>45000</v>
      </c>
      <c r="S35" s="65">
        <v>50000</v>
      </c>
      <c r="T35" s="92"/>
      <c r="U35" s="11">
        <v>361</v>
      </c>
      <c r="V35" s="10" t="s">
        <v>6</v>
      </c>
      <c r="W35" s="163">
        <v>25776.84</v>
      </c>
      <c r="X35" s="163">
        <v>52070.239999999998</v>
      </c>
      <c r="Y35" s="163">
        <v>33131.699999999997</v>
      </c>
      <c r="Z35" s="163">
        <v>6897.49</v>
      </c>
      <c r="AA35" s="163">
        <v>4762.8100000000004</v>
      </c>
      <c r="AB35" s="163">
        <v>2882.16</v>
      </c>
      <c r="AC35" s="163">
        <v>2268.17</v>
      </c>
      <c r="AD35" s="163">
        <v>6632.93</v>
      </c>
      <c r="AE35" s="163">
        <v>5195.47</v>
      </c>
      <c r="AF35" s="163">
        <v>4393.8900000000003</v>
      </c>
      <c r="AG35" s="163">
        <v>6000.57</v>
      </c>
      <c r="AH35" s="93">
        <v>1180.04</v>
      </c>
      <c r="AI35" s="93">
        <v>67265.350000000006</v>
      </c>
      <c r="AJ35" s="62">
        <v>95564.96</v>
      </c>
    </row>
    <row r="36" spans="1:36" ht="15.95" customHeight="1" x14ac:dyDescent="0.2">
      <c r="A36" s="11">
        <v>361.3</v>
      </c>
      <c r="B36" s="10" t="s">
        <v>60</v>
      </c>
      <c r="C36" s="62">
        <v>0</v>
      </c>
      <c r="D36" s="62">
        <v>2364</v>
      </c>
      <c r="E36" s="65">
        <f t="shared" si="12"/>
        <v>2364</v>
      </c>
      <c r="F36" s="65">
        <v>0</v>
      </c>
      <c r="G36" s="65">
        <v>0</v>
      </c>
      <c r="H36" s="62">
        <v>0</v>
      </c>
      <c r="I36" s="235"/>
      <c r="J36" s="236"/>
      <c r="K36" s="32"/>
      <c r="L36" s="62">
        <v>0</v>
      </c>
      <c r="M36" s="62">
        <v>0</v>
      </c>
      <c r="N36" s="62">
        <f t="shared" si="15"/>
        <v>0</v>
      </c>
      <c r="O36" s="62">
        <f t="shared" si="16"/>
        <v>0</v>
      </c>
      <c r="P36" s="62">
        <f t="shared" si="17"/>
        <v>0</v>
      </c>
      <c r="Q36" s="65">
        <v>0</v>
      </c>
      <c r="R36" s="65">
        <v>0</v>
      </c>
      <c r="S36" s="65">
        <v>0</v>
      </c>
      <c r="T36" s="92"/>
      <c r="U36" s="11">
        <v>361.3</v>
      </c>
      <c r="V36" s="10" t="s">
        <v>60</v>
      </c>
      <c r="W36" s="163">
        <v>0</v>
      </c>
      <c r="X36" s="163">
        <v>0</v>
      </c>
      <c r="Y36" s="163">
        <v>0</v>
      </c>
      <c r="Z36" s="163">
        <v>0</v>
      </c>
      <c r="AA36" s="163">
        <v>0</v>
      </c>
      <c r="AB36" s="163">
        <v>0</v>
      </c>
      <c r="AC36" s="163">
        <v>0</v>
      </c>
      <c r="AD36" s="163">
        <v>0</v>
      </c>
      <c r="AE36" s="163">
        <v>0</v>
      </c>
      <c r="AF36" s="163"/>
      <c r="AG36" s="163">
        <v>0</v>
      </c>
      <c r="AH36" s="93">
        <v>0</v>
      </c>
      <c r="AI36" s="93">
        <v>0</v>
      </c>
      <c r="AJ36" s="62">
        <v>2364</v>
      </c>
    </row>
    <row r="37" spans="1:36" ht="15.95" customHeight="1" x14ac:dyDescent="0.2">
      <c r="A37" s="11">
        <v>365</v>
      </c>
      <c r="B37" s="10" t="s">
        <v>12</v>
      </c>
      <c r="C37" s="62">
        <v>0</v>
      </c>
      <c r="D37" s="62">
        <v>0</v>
      </c>
      <c r="E37" s="65">
        <f t="shared" si="12"/>
        <v>0</v>
      </c>
      <c r="F37" s="65">
        <v>0</v>
      </c>
      <c r="G37" s="62">
        <v>4410</v>
      </c>
      <c r="H37" s="62">
        <v>0</v>
      </c>
      <c r="I37" s="235">
        <f t="shared" si="13"/>
        <v>-4410</v>
      </c>
      <c r="J37" s="236">
        <f t="shared" si="14"/>
        <v>-1</v>
      </c>
      <c r="K37" s="40"/>
      <c r="L37" s="62">
        <v>4410</v>
      </c>
      <c r="M37" s="62">
        <v>705</v>
      </c>
      <c r="N37" s="62">
        <f t="shared" si="15"/>
        <v>5115</v>
      </c>
      <c r="O37" s="62">
        <f t="shared" si="16"/>
        <v>400.90909090909093</v>
      </c>
      <c r="P37" s="62">
        <f t="shared" si="17"/>
        <v>4810.909090909091</v>
      </c>
      <c r="Q37" s="65">
        <v>0</v>
      </c>
      <c r="R37" s="62">
        <v>4410</v>
      </c>
      <c r="S37" s="65">
        <v>0</v>
      </c>
      <c r="T37" s="147"/>
      <c r="U37" s="11">
        <v>365</v>
      </c>
      <c r="V37" s="10" t="s">
        <v>12</v>
      </c>
      <c r="W37" s="163">
        <v>160</v>
      </c>
      <c r="X37" s="163">
        <v>2725</v>
      </c>
      <c r="Y37" s="163">
        <v>9057.81</v>
      </c>
      <c r="Z37" s="163">
        <v>3590.35</v>
      </c>
      <c r="AA37" s="163">
        <v>2603</v>
      </c>
      <c r="AB37" s="163">
        <v>4195</v>
      </c>
      <c r="AC37" s="163">
        <v>3280</v>
      </c>
      <c r="AD37" s="163">
        <v>3030</v>
      </c>
      <c r="AE37" s="163">
        <v>3245</v>
      </c>
      <c r="AF37" s="163">
        <v>1110.71</v>
      </c>
      <c r="AG37" s="163">
        <v>9625</v>
      </c>
      <c r="AH37" s="93">
        <v>6605</v>
      </c>
      <c r="AI37" s="93">
        <v>2795</v>
      </c>
      <c r="AJ37" s="62"/>
    </row>
    <row r="38" spans="1:36" ht="15.95" customHeight="1" x14ac:dyDescent="0.2">
      <c r="A38" s="11">
        <v>366</v>
      </c>
      <c r="B38" s="10" t="s">
        <v>40</v>
      </c>
      <c r="C38" s="62">
        <v>0</v>
      </c>
      <c r="D38" s="62">
        <v>0</v>
      </c>
      <c r="E38" s="65">
        <f t="shared" si="12"/>
        <v>0</v>
      </c>
      <c r="F38" s="65">
        <v>0</v>
      </c>
      <c r="G38" s="65">
        <v>0</v>
      </c>
      <c r="H38" s="62">
        <v>0</v>
      </c>
      <c r="I38" s="235"/>
      <c r="J38" s="236"/>
      <c r="K38" s="32"/>
      <c r="L38" s="62">
        <v>0</v>
      </c>
      <c r="M38" s="62"/>
      <c r="N38" s="62">
        <f t="shared" si="15"/>
        <v>0</v>
      </c>
      <c r="O38" s="62">
        <f t="shared" si="16"/>
        <v>0</v>
      </c>
      <c r="P38" s="62">
        <f t="shared" si="17"/>
        <v>0</v>
      </c>
      <c r="Q38" s="65">
        <v>0</v>
      </c>
      <c r="R38" s="65">
        <v>0</v>
      </c>
      <c r="S38" s="65">
        <v>0</v>
      </c>
      <c r="T38" s="92"/>
      <c r="U38" s="11">
        <v>366</v>
      </c>
      <c r="V38" s="10" t="s">
        <v>40</v>
      </c>
      <c r="W38" s="163">
        <v>3928.59</v>
      </c>
      <c r="X38" s="163">
        <v>0</v>
      </c>
      <c r="Y38" s="163">
        <v>0</v>
      </c>
      <c r="Z38" s="163">
        <v>0</v>
      </c>
      <c r="AA38" s="163">
        <v>0</v>
      </c>
      <c r="AB38" s="163">
        <v>0</v>
      </c>
      <c r="AC38" s="163">
        <v>0</v>
      </c>
      <c r="AD38" s="163">
        <v>0</v>
      </c>
      <c r="AE38" s="163">
        <v>0</v>
      </c>
      <c r="AF38" s="163"/>
      <c r="AG38" s="163">
        <v>410.07</v>
      </c>
      <c r="AH38" s="93">
        <v>0</v>
      </c>
      <c r="AI38" s="93">
        <v>0</v>
      </c>
      <c r="AJ38" s="62">
        <f t="shared" si="18"/>
        <v>0</v>
      </c>
    </row>
    <row r="39" spans="1:36" ht="15.95" customHeight="1" x14ac:dyDescent="0.2">
      <c r="A39" s="11">
        <v>390</v>
      </c>
      <c r="B39" s="10" t="s">
        <v>168</v>
      </c>
      <c r="C39" s="62">
        <v>30000</v>
      </c>
      <c r="D39" s="62">
        <v>6160.78</v>
      </c>
      <c r="E39" s="65">
        <f t="shared" si="12"/>
        <v>-23839.22</v>
      </c>
      <c r="F39" s="65">
        <v>0</v>
      </c>
      <c r="G39" s="62">
        <v>799</v>
      </c>
      <c r="H39" s="62">
        <v>0</v>
      </c>
      <c r="I39" s="235">
        <f t="shared" si="13"/>
        <v>-799</v>
      </c>
      <c r="J39" s="236">
        <f t="shared" si="14"/>
        <v>-1</v>
      </c>
      <c r="K39" s="40"/>
      <c r="L39" s="62">
        <v>799.13</v>
      </c>
      <c r="M39" s="62">
        <v>156.6</v>
      </c>
      <c r="N39" s="62">
        <f t="shared" si="15"/>
        <v>955.73</v>
      </c>
      <c r="O39" s="62">
        <f t="shared" si="16"/>
        <v>72.648181818181811</v>
      </c>
      <c r="P39" s="62">
        <f t="shared" si="17"/>
        <v>871.77818181818179</v>
      </c>
      <c r="Q39" s="65">
        <v>0</v>
      </c>
      <c r="R39" s="62">
        <v>855</v>
      </c>
      <c r="S39" s="65">
        <v>0</v>
      </c>
      <c r="T39" s="92"/>
      <c r="U39" s="11">
        <v>390</v>
      </c>
      <c r="V39" s="10" t="s">
        <v>168</v>
      </c>
      <c r="W39" s="163">
        <v>0</v>
      </c>
      <c r="X39" s="163">
        <v>2884.65</v>
      </c>
      <c r="Y39" s="163">
        <v>0</v>
      </c>
      <c r="Z39" s="163">
        <v>20656.91</v>
      </c>
      <c r="AA39" s="163">
        <v>10593.43</v>
      </c>
      <c r="AB39" s="163">
        <v>16655.34</v>
      </c>
      <c r="AC39" s="163">
        <v>6285.99</v>
      </c>
      <c r="AD39" s="163">
        <v>2833.01</v>
      </c>
      <c r="AE39" s="163">
        <v>1275</v>
      </c>
      <c r="AF39" s="163"/>
      <c r="AG39" s="163"/>
      <c r="AH39" s="93">
        <v>6023.8</v>
      </c>
      <c r="AI39" s="93">
        <v>43412.31</v>
      </c>
      <c r="AJ39" s="62">
        <v>6160.78</v>
      </c>
    </row>
    <row r="40" spans="1:36" ht="15.95" customHeight="1" x14ac:dyDescent="0.2">
      <c r="A40" s="11">
        <v>390.1</v>
      </c>
      <c r="B40" s="10" t="s">
        <v>143</v>
      </c>
      <c r="C40" s="62">
        <v>202591.1</v>
      </c>
      <c r="D40" s="62">
        <v>24613</v>
      </c>
      <c r="E40" s="65">
        <f t="shared" si="12"/>
        <v>-177978.1</v>
      </c>
      <c r="F40" s="65">
        <v>0</v>
      </c>
      <c r="G40" s="65">
        <v>0</v>
      </c>
      <c r="H40" s="62">
        <v>0</v>
      </c>
      <c r="I40" s="235"/>
      <c r="J40" s="236"/>
      <c r="K40" s="40"/>
      <c r="L40" s="65">
        <v>0</v>
      </c>
      <c r="M40" s="62">
        <v>0</v>
      </c>
      <c r="N40" s="62">
        <f t="shared" si="15"/>
        <v>0</v>
      </c>
      <c r="O40" s="62">
        <f t="shared" si="16"/>
        <v>0</v>
      </c>
      <c r="P40" s="62">
        <f t="shared" si="17"/>
        <v>0</v>
      </c>
      <c r="Q40" s="65">
        <v>0</v>
      </c>
      <c r="R40" s="65">
        <v>0</v>
      </c>
      <c r="S40" s="65">
        <v>50000</v>
      </c>
      <c r="T40" s="92"/>
      <c r="U40" s="11">
        <v>390.1</v>
      </c>
      <c r="V40" s="10" t="s">
        <v>143</v>
      </c>
      <c r="W40" s="163">
        <v>87213.08</v>
      </c>
      <c r="X40" s="163">
        <v>0</v>
      </c>
      <c r="Y40" s="163">
        <v>8565.2800000000007</v>
      </c>
      <c r="Z40" s="163">
        <v>0</v>
      </c>
      <c r="AA40" s="163">
        <v>0</v>
      </c>
      <c r="AB40" s="163">
        <v>0</v>
      </c>
      <c r="AC40" s="163">
        <v>0</v>
      </c>
      <c r="AD40" s="163">
        <v>0</v>
      </c>
      <c r="AE40" s="163">
        <v>44435.64</v>
      </c>
      <c r="AF40" s="163">
        <v>4247.7</v>
      </c>
      <c r="AG40" s="163">
        <v>0</v>
      </c>
      <c r="AH40" s="93">
        <v>0</v>
      </c>
      <c r="AI40" s="93">
        <v>71116.7</v>
      </c>
      <c r="AJ40" s="62">
        <v>24613</v>
      </c>
    </row>
    <row r="41" spans="1:36" ht="15.95" customHeight="1" x14ac:dyDescent="0.2">
      <c r="A41" s="11"/>
      <c r="B41" s="10" t="s">
        <v>204</v>
      </c>
      <c r="C41" s="62"/>
      <c r="D41" s="62">
        <v>0</v>
      </c>
      <c r="E41" s="65"/>
      <c r="F41" s="65">
        <v>0</v>
      </c>
      <c r="G41" s="65">
        <v>8868</v>
      </c>
      <c r="H41" s="62">
        <v>10000</v>
      </c>
      <c r="I41" s="235">
        <f t="shared" si="13"/>
        <v>1132</v>
      </c>
      <c r="J41" s="236">
        <f t="shared" si="14"/>
        <v>0.12764997744700046</v>
      </c>
      <c r="K41" s="40"/>
      <c r="L41" s="65">
        <v>0</v>
      </c>
      <c r="M41" s="65">
        <v>0</v>
      </c>
      <c r="N41" s="65">
        <v>0</v>
      </c>
      <c r="O41" s="62">
        <f t="shared" si="16"/>
        <v>0</v>
      </c>
      <c r="P41" s="65">
        <v>0</v>
      </c>
      <c r="Q41" s="65">
        <v>0</v>
      </c>
      <c r="R41" s="65">
        <v>8868</v>
      </c>
      <c r="S41" s="65">
        <v>0</v>
      </c>
      <c r="T41" s="92"/>
      <c r="U41" s="11"/>
      <c r="V41" s="10" t="s">
        <v>204</v>
      </c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93"/>
      <c r="AI41" s="93"/>
      <c r="AJ41" s="62"/>
    </row>
    <row r="42" spans="1:36" ht="15.95" customHeight="1" x14ac:dyDescent="0.2">
      <c r="A42" s="11"/>
      <c r="B42" s="10" t="s">
        <v>206</v>
      </c>
      <c r="C42" s="62"/>
      <c r="D42" s="62">
        <v>0</v>
      </c>
      <c r="E42" s="65">
        <f t="shared" ref="E42:E51" si="19">D42-C42</f>
        <v>0</v>
      </c>
      <c r="F42" s="65">
        <v>220500</v>
      </c>
      <c r="G42" s="65">
        <v>170100</v>
      </c>
      <c r="H42" s="62">
        <v>0</v>
      </c>
      <c r="I42" s="235">
        <f t="shared" si="13"/>
        <v>-170100</v>
      </c>
      <c r="J42" s="236">
        <f t="shared" si="14"/>
        <v>-1</v>
      </c>
      <c r="K42" s="40"/>
      <c r="L42" s="65">
        <v>0</v>
      </c>
      <c r="M42" s="65">
        <v>0</v>
      </c>
      <c r="N42" s="65">
        <v>0</v>
      </c>
      <c r="O42" s="62">
        <f t="shared" si="16"/>
        <v>0</v>
      </c>
      <c r="P42" s="62"/>
      <c r="Q42" s="65">
        <v>220500</v>
      </c>
      <c r="R42" s="65">
        <v>170100</v>
      </c>
      <c r="S42" s="65">
        <v>0</v>
      </c>
      <c r="T42" s="92"/>
      <c r="U42" s="11"/>
      <c r="V42" s="10" t="s">
        <v>206</v>
      </c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93"/>
      <c r="AI42" s="93"/>
      <c r="AJ42" s="62"/>
    </row>
    <row r="43" spans="1:36" ht="15.95" customHeight="1" x14ac:dyDescent="0.2">
      <c r="A43" s="11"/>
      <c r="B43" s="10" t="s">
        <v>228</v>
      </c>
      <c r="C43" s="62"/>
      <c r="D43" s="62">
        <v>0</v>
      </c>
      <c r="E43" s="65">
        <f t="shared" si="19"/>
        <v>0</v>
      </c>
      <c r="F43" s="65">
        <v>30000</v>
      </c>
      <c r="G43" s="65">
        <v>0</v>
      </c>
      <c r="H43" s="62">
        <v>30000</v>
      </c>
      <c r="I43" s="235">
        <f t="shared" si="13"/>
        <v>30000</v>
      </c>
      <c r="J43" s="236"/>
      <c r="K43" s="40"/>
      <c r="L43" s="65">
        <v>0</v>
      </c>
      <c r="M43" s="65">
        <v>0</v>
      </c>
      <c r="N43" s="65">
        <v>0</v>
      </c>
      <c r="O43" s="62">
        <f t="shared" si="16"/>
        <v>0</v>
      </c>
      <c r="P43" s="62"/>
      <c r="Q43" s="65">
        <v>30000</v>
      </c>
      <c r="R43" s="65">
        <v>30000</v>
      </c>
      <c r="S43" s="65">
        <v>0</v>
      </c>
      <c r="T43" s="92"/>
      <c r="U43" s="11"/>
      <c r="V43" s="10" t="s">
        <v>207</v>
      </c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93"/>
      <c r="AI43" s="93"/>
      <c r="AJ43" s="62"/>
    </row>
    <row r="44" spans="1:36" ht="15.95" customHeight="1" x14ac:dyDescent="0.2">
      <c r="A44" s="11"/>
      <c r="B44" s="10" t="s">
        <v>151</v>
      </c>
      <c r="C44" s="62"/>
      <c r="D44" s="62">
        <v>0</v>
      </c>
      <c r="E44" s="65">
        <f t="shared" si="19"/>
        <v>0</v>
      </c>
      <c r="F44" s="65">
        <v>49287</v>
      </c>
      <c r="G44" s="65">
        <v>46007.5</v>
      </c>
      <c r="H44" s="62">
        <v>0</v>
      </c>
      <c r="I44" s="235">
        <f t="shared" si="13"/>
        <v>-46007.5</v>
      </c>
      <c r="J44" s="236">
        <f t="shared" si="14"/>
        <v>-1</v>
      </c>
      <c r="K44" s="40"/>
      <c r="L44" s="65">
        <v>0</v>
      </c>
      <c r="M44" s="65">
        <v>0</v>
      </c>
      <c r="N44" s="65">
        <v>0</v>
      </c>
      <c r="O44" s="62">
        <f t="shared" si="16"/>
        <v>0</v>
      </c>
      <c r="P44" s="62"/>
      <c r="Q44" s="65">
        <v>49287</v>
      </c>
      <c r="R44" s="65">
        <v>49101</v>
      </c>
      <c r="S44" s="65">
        <v>0</v>
      </c>
      <c r="T44" s="92"/>
      <c r="U44" s="11"/>
      <c r="V44" s="10" t="s">
        <v>151</v>
      </c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93"/>
      <c r="AI44" s="93"/>
      <c r="AJ44" s="62"/>
    </row>
    <row r="45" spans="1:36" ht="15.95" customHeight="1" x14ac:dyDescent="0.2">
      <c r="A45" s="11"/>
      <c r="B45" s="10" t="s">
        <v>213</v>
      </c>
      <c r="C45" s="62"/>
      <c r="D45" s="62">
        <v>0</v>
      </c>
      <c r="E45" s="65">
        <f t="shared" si="19"/>
        <v>0</v>
      </c>
      <c r="F45" s="65"/>
      <c r="G45" s="65">
        <v>0</v>
      </c>
      <c r="H45" s="62">
        <v>40000</v>
      </c>
      <c r="I45" s="235">
        <f t="shared" si="13"/>
        <v>40000</v>
      </c>
      <c r="J45" s="236"/>
      <c r="K45" s="40"/>
      <c r="L45" s="65"/>
      <c r="M45" s="65"/>
      <c r="N45" s="65"/>
      <c r="O45" s="62">
        <f t="shared" si="16"/>
        <v>0</v>
      </c>
      <c r="P45" s="62"/>
      <c r="Q45" s="65"/>
      <c r="R45" s="65"/>
      <c r="S45" s="65"/>
      <c r="T45" s="92"/>
      <c r="U45" s="11"/>
      <c r="V45" s="10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93"/>
      <c r="AI45" s="93"/>
      <c r="AJ45" s="62"/>
    </row>
    <row r="46" spans="1:36" ht="15.95" customHeight="1" x14ac:dyDescent="0.2">
      <c r="A46" s="11"/>
      <c r="B46" s="10" t="s">
        <v>221</v>
      </c>
      <c r="C46" s="62"/>
      <c r="D46" s="62">
        <v>0</v>
      </c>
      <c r="E46" s="65">
        <f t="shared" si="19"/>
        <v>0</v>
      </c>
      <c r="F46" s="65"/>
      <c r="G46" s="65">
        <v>0</v>
      </c>
      <c r="H46" s="62">
        <v>15000</v>
      </c>
      <c r="I46" s="235">
        <f t="shared" si="13"/>
        <v>15000</v>
      </c>
      <c r="J46" s="236"/>
      <c r="K46" s="40"/>
      <c r="L46" s="65"/>
      <c r="M46" s="65"/>
      <c r="N46" s="65"/>
      <c r="O46" s="62">
        <f t="shared" si="16"/>
        <v>0</v>
      </c>
      <c r="P46" s="62"/>
      <c r="Q46" s="65"/>
      <c r="R46" s="65"/>
      <c r="S46" s="65"/>
      <c r="T46" s="92"/>
      <c r="U46" s="11"/>
      <c r="V46" s="10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93"/>
      <c r="AI46" s="93"/>
      <c r="AJ46" s="62"/>
    </row>
    <row r="47" spans="1:36" ht="15.95" customHeight="1" x14ac:dyDescent="0.2">
      <c r="A47" s="11"/>
      <c r="B47" s="10" t="s">
        <v>165</v>
      </c>
      <c r="C47" s="62"/>
      <c r="D47" s="62">
        <v>0</v>
      </c>
      <c r="E47" s="65">
        <f t="shared" si="19"/>
        <v>0</v>
      </c>
      <c r="F47" s="65">
        <v>15000</v>
      </c>
      <c r="G47" s="65">
        <v>0</v>
      </c>
      <c r="H47" s="62">
        <v>4488</v>
      </c>
      <c r="I47" s="235">
        <f t="shared" si="13"/>
        <v>4488</v>
      </c>
      <c r="J47" s="236"/>
      <c r="K47" s="40"/>
      <c r="L47" s="65">
        <v>0</v>
      </c>
      <c r="M47" s="65">
        <v>0</v>
      </c>
      <c r="N47" s="65">
        <v>0</v>
      </c>
      <c r="O47" s="62">
        <f t="shared" si="16"/>
        <v>0</v>
      </c>
      <c r="P47" s="62"/>
      <c r="Q47" s="65">
        <v>15000</v>
      </c>
      <c r="R47" s="65">
        <v>0</v>
      </c>
      <c r="S47" s="65">
        <v>0</v>
      </c>
      <c r="T47" s="92"/>
      <c r="U47" s="11"/>
      <c r="V47" s="10" t="s">
        <v>165</v>
      </c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93"/>
      <c r="AI47" s="93"/>
      <c r="AJ47" s="62"/>
    </row>
    <row r="48" spans="1:36" ht="15.95" customHeight="1" x14ac:dyDescent="0.2">
      <c r="A48" s="11"/>
      <c r="B48" s="10" t="s">
        <v>227</v>
      </c>
      <c r="C48" s="62"/>
      <c r="D48" s="62">
        <v>0</v>
      </c>
      <c r="E48" s="65">
        <f t="shared" si="19"/>
        <v>0</v>
      </c>
      <c r="F48" s="65">
        <v>0</v>
      </c>
      <c r="G48" s="65">
        <v>56088</v>
      </c>
      <c r="H48" s="62">
        <v>0</v>
      </c>
      <c r="I48" s="235">
        <f t="shared" si="13"/>
        <v>-56088</v>
      </c>
      <c r="J48" s="236">
        <f t="shared" si="14"/>
        <v>-1</v>
      </c>
      <c r="K48" s="40"/>
      <c r="L48" s="62">
        <v>56087.93</v>
      </c>
      <c r="M48" s="65">
        <v>0</v>
      </c>
      <c r="N48" s="65">
        <v>0</v>
      </c>
      <c r="O48" s="62">
        <f t="shared" si="16"/>
        <v>5098.9027272727271</v>
      </c>
      <c r="P48" s="65">
        <v>0</v>
      </c>
      <c r="Q48" s="65">
        <v>0</v>
      </c>
      <c r="R48" s="65">
        <v>100506</v>
      </c>
      <c r="S48" s="65">
        <v>0</v>
      </c>
      <c r="T48" s="92"/>
      <c r="U48" s="11"/>
      <c r="V48" s="10" t="s">
        <v>208</v>
      </c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93"/>
      <c r="AI48" s="93"/>
      <c r="AJ48" s="62"/>
    </row>
    <row r="49" spans="1:36" ht="15.95" customHeight="1" x14ac:dyDescent="0.2">
      <c r="A49" s="11">
        <v>391</v>
      </c>
      <c r="B49" s="10" t="s">
        <v>135</v>
      </c>
      <c r="C49" s="62">
        <v>0</v>
      </c>
      <c r="D49" s="62">
        <f>N49</f>
        <v>0</v>
      </c>
      <c r="E49" s="65">
        <f t="shared" si="19"/>
        <v>0</v>
      </c>
      <c r="F49" s="65">
        <v>0</v>
      </c>
      <c r="G49" s="65">
        <v>0</v>
      </c>
      <c r="H49" s="62">
        <v>0</v>
      </c>
      <c r="I49" s="235"/>
      <c r="J49" s="236"/>
      <c r="K49" s="32"/>
      <c r="L49" s="62">
        <v>0</v>
      </c>
      <c r="M49" s="62">
        <v>0</v>
      </c>
      <c r="N49" s="62">
        <f t="shared" si="15"/>
        <v>0</v>
      </c>
      <c r="O49" s="62">
        <f t="shared" si="16"/>
        <v>0</v>
      </c>
      <c r="P49" s="62">
        <f t="shared" si="17"/>
        <v>0</v>
      </c>
      <c r="Q49" s="65">
        <v>0</v>
      </c>
      <c r="R49" s="65">
        <v>0</v>
      </c>
      <c r="S49" s="65">
        <v>0</v>
      </c>
      <c r="T49" s="92"/>
      <c r="U49" s="11">
        <v>391</v>
      </c>
      <c r="V49" s="10" t="s">
        <v>135</v>
      </c>
      <c r="W49" s="163">
        <v>0</v>
      </c>
      <c r="X49" s="163">
        <v>0</v>
      </c>
      <c r="Y49" s="163">
        <v>0</v>
      </c>
      <c r="Z49" s="163">
        <v>0</v>
      </c>
      <c r="AA49" s="163">
        <v>0</v>
      </c>
      <c r="AB49" s="163">
        <v>0</v>
      </c>
      <c r="AC49" s="163">
        <v>0</v>
      </c>
      <c r="AD49" s="163">
        <v>0</v>
      </c>
      <c r="AE49" s="163">
        <v>0</v>
      </c>
      <c r="AF49" s="163"/>
      <c r="AG49" s="163">
        <v>0</v>
      </c>
      <c r="AH49" s="93">
        <v>0</v>
      </c>
      <c r="AI49" s="93">
        <v>0</v>
      </c>
      <c r="AJ49" s="62">
        <f>AQ49</f>
        <v>0</v>
      </c>
    </row>
    <row r="50" spans="1:36" ht="15.95" customHeight="1" x14ac:dyDescent="0.2">
      <c r="A50" s="11">
        <v>392</v>
      </c>
      <c r="B50" s="10" t="s">
        <v>35</v>
      </c>
      <c r="C50" s="62">
        <v>0</v>
      </c>
      <c r="D50" s="62">
        <v>4731.3999999999996</v>
      </c>
      <c r="E50" s="65">
        <f t="shared" si="19"/>
        <v>4731.3999999999996</v>
      </c>
      <c r="F50" s="65">
        <v>0</v>
      </c>
      <c r="G50" s="65">
        <v>500</v>
      </c>
      <c r="H50" s="62">
        <v>0</v>
      </c>
      <c r="I50" s="235">
        <f t="shared" si="13"/>
        <v>-500</v>
      </c>
      <c r="J50" s="236">
        <f t="shared" si="14"/>
        <v>-1</v>
      </c>
      <c r="K50" s="32"/>
      <c r="L50" s="62">
        <v>500</v>
      </c>
      <c r="M50" s="62">
        <v>2022</v>
      </c>
      <c r="N50" s="62">
        <f t="shared" si="15"/>
        <v>2522</v>
      </c>
      <c r="O50" s="62">
        <f t="shared" si="16"/>
        <v>45.454545454545453</v>
      </c>
      <c r="P50" s="62">
        <f t="shared" si="17"/>
        <v>545.4545454545455</v>
      </c>
      <c r="Q50" s="65">
        <v>0</v>
      </c>
      <c r="R50" s="65">
        <v>500</v>
      </c>
      <c r="S50" s="65">
        <v>0</v>
      </c>
      <c r="T50" s="92"/>
      <c r="U50" s="11">
        <v>392</v>
      </c>
      <c r="V50" s="10" t="s">
        <v>35</v>
      </c>
      <c r="W50" s="163">
        <v>0</v>
      </c>
      <c r="X50" s="163">
        <v>1</v>
      </c>
      <c r="Y50" s="163">
        <v>0</v>
      </c>
      <c r="Z50" s="163">
        <v>1</v>
      </c>
      <c r="AA50" s="163">
        <v>0</v>
      </c>
      <c r="AB50" s="163">
        <v>1505</v>
      </c>
      <c r="AC50" s="163">
        <v>0</v>
      </c>
      <c r="AD50" s="163">
        <v>7116.77</v>
      </c>
      <c r="AE50" s="163">
        <v>200</v>
      </c>
      <c r="AF50" s="163">
        <v>952</v>
      </c>
      <c r="AG50" s="163">
        <v>0</v>
      </c>
      <c r="AH50" s="93">
        <v>0</v>
      </c>
      <c r="AI50" s="93">
        <v>0</v>
      </c>
      <c r="AJ50" s="62">
        <v>4731.3999999999996</v>
      </c>
    </row>
    <row r="51" spans="1:36" ht="15.95" customHeight="1" thickBot="1" x14ac:dyDescent="0.25">
      <c r="A51" s="11">
        <v>393</v>
      </c>
      <c r="B51" s="10" t="s">
        <v>13</v>
      </c>
      <c r="C51" s="85">
        <f>Z42</f>
        <v>0</v>
      </c>
      <c r="D51" s="62">
        <f>N51</f>
        <v>0</v>
      </c>
      <c r="E51" s="65">
        <f t="shared" si="19"/>
        <v>0</v>
      </c>
      <c r="F51" s="65">
        <v>0</v>
      </c>
      <c r="G51" s="65">
        <v>0</v>
      </c>
      <c r="H51" s="98">
        <v>0</v>
      </c>
      <c r="I51" s="235"/>
      <c r="J51" s="236"/>
      <c r="K51" s="40"/>
      <c r="L51" s="62">
        <v>0</v>
      </c>
      <c r="M51" s="62"/>
      <c r="N51" s="62">
        <f t="shared" si="15"/>
        <v>0</v>
      </c>
      <c r="O51" s="62">
        <f t="shared" si="16"/>
        <v>0</v>
      </c>
      <c r="P51" s="62">
        <f t="shared" si="17"/>
        <v>0</v>
      </c>
      <c r="Q51" s="65">
        <v>0</v>
      </c>
      <c r="R51" s="65">
        <v>0</v>
      </c>
      <c r="S51" s="65">
        <v>0</v>
      </c>
      <c r="T51" s="32"/>
      <c r="U51" s="11">
        <v>393</v>
      </c>
      <c r="V51" s="10" t="s">
        <v>13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9">
        <v>0</v>
      </c>
      <c r="AC51" s="169">
        <v>0</v>
      </c>
      <c r="AD51" s="169">
        <v>0</v>
      </c>
      <c r="AE51" s="169">
        <v>0</v>
      </c>
      <c r="AF51" s="169"/>
      <c r="AG51" s="169">
        <v>0</v>
      </c>
      <c r="AH51" s="60">
        <v>0</v>
      </c>
      <c r="AI51" s="60">
        <v>0</v>
      </c>
      <c r="AJ51" s="62">
        <f>AQ51</f>
        <v>0</v>
      </c>
    </row>
    <row r="52" spans="1:36" ht="15.95" customHeight="1" x14ac:dyDescent="0.2">
      <c r="A52" s="44"/>
      <c r="B52" s="59" t="s">
        <v>98</v>
      </c>
      <c r="C52" s="101">
        <f t="shared" ref="C52:G52" si="20">SUM(C27:C51)</f>
        <v>4844636.0999999996</v>
      </c>
      <c r="D52" s="101">
        <f t="shared" si="20"/>
        <v>4631439.68</v>
      </c>
      <c r="E52" s="64">
        <f t="shared" si="20"/>
        <v>-213196.42000000007</v>
      </c>
      <c r="F52" s="101">
        <f t="shared" si="20"/>
        <v>5048920</v>
      </c>
      <c r="G52" s="64">
        <f t="shared" si="20"/>
        <v>5276967.03</v>
      </c>
      <c r="H52" s="101">
        <f t="shared" ref="H52" si="21">SUM(H27:H51)</f>
        <v>4118554</v>
      </c>
      <c r="I52" s="235">
        <f t="shared" si="13"/>
        <v>-1158413.0300000003</v>
      </c>
      <c r="J52" s="236">
        <f t="shared" si="14"/>
        <v>-0.21952250666231662</v>
      </c>
      <c r="K52" s="32"/>
      <c r="L52" s="101">
        <f t="shared" ref="L52:S52" si="22">SUM(L27:L51)</f>
        <v>4643726.79</v>
      </c>
      <c r="M52" s="101">
        <f t="shared" si="22"/>
        <v>176573.03999999998</v>
      </c>
      <c r="N52" s="101">
        <f t="shared" si="22"/>
        <v>4764211.9000000004</v>
      </c>
      <c r="O52" s="101">
        <f t="shared" si="22"/>
        <v>422156.98090909095</v>
      </c>
      <c r="P52" s="101">
        <f t="shared" si="22"/>
        <v>5004696.9381818194</v>
      </c>
      <c r="Q52" s="101">
        <f t="shared" si="22"/>
        <v>5048920</v>
      </c>
      <c r="R52" s="64">
        <f t="shared" si="22"/>
        <v>5329660.4300000006</v>
      </c>
      <c r="S52" s="64">
        <f t="shared" si="22"/>
        <v>4065771</v>
      </c>
      <c r="T52" s="40"/>
      <c r="U52" s="44"/>
      <c r="V52" s="59" t="s">
        <v>98</v>
      </c>
      <c r="W52" s="100">
        <f t="shared" ref="W52:AJ52" si="23">SUM(W27:W51)</f>
        <v>1376065.4800000004</v>
      </c>
      <c r="X52" s="100">
        <f t="shared" si="23"/>
        <v>2551206.2200000002</v>
      </c>
      <c r="Y52" s="100">
        <f t="shared" si="23"/>
        <v>3302198.1399999997</v>
      </c>
      <c r="Z52" s="100">
        <f t="shared" si="23"/>
        <v>4267218.4399999995</v>
      </c>
      <c r="AA52" s="100">
        <f t="shared" si="23"/>
        <v>7076730.5099999988</v>
      </c>
      <c r="AB52" s="100">
        <f t="shared" si="23"/>
        <v>3860416.87</v>
      </c>
      <c r="AC52" s="100">
        <f t="shared" si="23"/>
        <v>4750083.04</v>
      </c>
      <c r="AD52" s="100">
        <f t="shared" si="23"/>
        <v>4725043.0799999991</v>
      </c>
      <c r="AE52" s="100">
        <f t="shared" si="23"/>
        <v>3343231.1600000006</v>
      </c>
      <c r="AF52" s="100">
        <f t="shared" si="23"/>
        <v>3898023.77</v>
      </c>
      <c r="AG52" s="100">
        <f t="shared" si="23"/>
        <v>4296343.49</v>
      </c>
      <c r="AH52" s="100">
        <f t="shared" si="23"/>
        <v>2348303.9399999995</v>
      </c>
      <c r="AI52" s="100">
        <f t="shared" si="23"/>
        <v>2011772.5500000003</v>
      </c>
      <c r="AJ52" s="100">
        <f t="shared" si="23"/>
        <v>4631439.68</v>
      </c>
    </row>
    <row r="53" spans="1:36" ht="15.95" customHeight="1" thickBot="1" x14ac:dyDescent="0.25">
      <c r="A53" s="56"/>
      <c r="B53" s="45"/>
      <c r="C53" s="84"/>
      <c r="D53" s="84"/>
      <c r="E53" s="72"/>
      <c r="F53" s="72"/>
      <c r="G53" s="198"/>
      <c r="H53" s="86"/>
      <c r="I53" s="237"/>
      <c r="J53" s="237"/>
      <c r="K53" s="40"/>
      <c r="L53" s="102"/>
      <c r="M53" s="102"/>
      <c r="N53" s="102"/>
      <c r="O53" s="102"/>
      <c r="P53" s="102"/>
      <c r="Q53" s="72"/>
      <c r="R53" s="198"/>
      <c r="S53" s="72"/>
      <c r="T53" s="87"/>
      <c r="U53" s="56"/>
      <c r="V53" s="45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25"/>
      <c r="AJ53" s="84"/>
    </row>
    <row r="54" spans="1:36" ht="15.95" customHeight="1" x14ac:dyDescent="0.2">
      <c r="A54" s="11"/>
      <c r="B54" s="24" t="s">
        <v>119</v>
      </c>
      <c r="C54" s="101">
        <f t="shared" ref="C54:G54" si="24">SUM(C24+C52)</f>
        <v>5016636.0999999996</v>
      </c>
      <c r="D54" s="101">
        <f t="shared" si="24"/>
        <v>4954326.8499999996</v>
      </c>
      <c r="E54" s="64">
        <f t="shared" si="24"/>
        <v>-62309.250000000087</v>
      </c>
      <c r="F54" s="101">
        <f t="shared" si="24"/>
        <v>5309920</v>
      </c>
      <c r="G54" s="64">
        <f t="shared" si="24"/>
        <v>5622981.0300000003</v>
      </c>
      <c r="H54" s="101">
        <f t="shared" ref="H54" si="25">SUM(H24+H52)</f>
        <v>4478554</v>
      </c>
      <c r="I54" s="235">
        <f>H54-G54</f>
        <v>-1144427.0300000003</v>
      </c>
      <c r="J54" s="236">
        <f>I54/G54</f>
        <v>-0.2035267456699921</v>
      </c>
      <c r="K54" s="32"/>
      <c r="L54" s="101">
        <f t="shared" ref="L54:S54" si="26">SUM(L24+L52)</f>
        <v>4937383.49</v>
      </c>
      <c r="M54" s="101">
        <f t="shared" si="26"/>
        <v>230828.34999999998</v>
      </c>
      <c r="N54" s="101">
        <f t="shared" si="26"/>
        <v>5112123.91</v>
      </c>
      <c r="O54" s="101">
        <f t="shared" si="26"/>
        <v>448853.04454545461</v>
      </c>
      <c r="P54" s="101">
        <f t="shared" si="26"/>
        <v>5325049.7018181831</v>
      </c>
      <c r="Q54" s="101">
        <f t="shared" si="26"/>
        <v>5309920</v>
      </c>
      <c r="R54" s="64">
        <f t="shared" si="26"/>
        <v>5745556.4300000006</v>
      </c>
      <c r="S54" s="64">
        <f t="shared" si="26"/>
        <v>4376771</v>
      </c>
      <c r="T54" s="90"/>
      <c r="U54" s="11"/>
      <c r="V54" s="24" t="s">
        <v>119</v>
      </c>
      <c r="W54" s="100">
        <f t="shared" ref="W54:AJ54" si="27">SUM(W24+W52)</f>
        <v>1522090.4200000004</v>
      </c>
      <c r="X54" s="100">
        <f t="shared" si="27"/>
        <v>2682242.29</v>
      </c>
      <c r="Y54" s="100">
        <f t="shared" si="27"/>
        <v>3451366.6499999994</v>
      </c>
      <c r="Z54" s="100">
        <f t="shared" si="27"/>
        <v>4381625.3599999994</v>
      </c>
      <c r="AA54" s="100">
        <f t="shared" si="27"/>
        <v>7194555.669999999</v>
      </c>
      <c r="AB54" s="100">
        <f t="shared" si="27"/>
        <v>3996173.35</v>
      </c>
      <c r="AC54" s="100">
        <f t="shared" si="27"/>
        <v>4872211.32</v>
      </c>
      <c r="AD54" s="100">
        <f t="shared" si="27"/>
        <v>4894493.669999999</v>
      </c>
      <c r="AE54" s="100">
        <f t="shared" si="27"/>
        <v>3510234.2500000005</v>
      </c>
      <c r="AF54" s="100">
        <f t="shared" si="27"/>
        <v>4084803.2</v>
      </c>
      <c r="AG54" s="100">
        <f t="shared" si="27"/>
        <v>4517798.2300000004</v>
      </c>
      <c r="AH54" s="100">
        <f t="shared" si="27"/>
        <v>2615269.6199999996</v>
      </c>
      <c r="AI54" s="100">
        <f t="shared" si="27"/>
        <v>2220527.5900000003</v>
      </c>
      <c r="AJ54" s="100">
        <f t="shared" si="27"/>
        <v>4954326.8499999996</v>
      </c>
    </row>
    <row r="55" spans="1:36" ht="15.95" customHeight="1" thickBot="1" x14ac:dyDescent="0.25">
      <c r="A55" s="15"/>
      <c r="B55" s="45"/>
      <c r="C55" s="84"/>
      <c r="D55" s="84"/>
      <c r="E55" s="72"/>
      <c r="F55" s="72"/>
      <c r="G55" s="198"/>
      <c r="H55" s="86"/>
      <c r="I55" s="235"/>
      <c r="J55" s="235"/>
      <c r="K55" s="40"/>
      <c r="L55" s="84"/>
      <c r="M55" s="84"/>
      <c r="N55" s="84"/>
      <c r="O55" s="84"/>
      <c r="P55" s="84"/>
      <c r="Q55" s="72"/>
      <c r="R55" s="198"/>
      <c r="S55" s="72"/>
      <c r="T55" s="39"/>
      <c r="U55" s="15"/>
      <c r="V55" s="45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25"/>
      <c r="AJ55" s="84"/>
    </row>
    <row r="56" spans="1:36" ht="15.95" customHeight="1" x14ac:dyDescent="0.2">
      <c r="A56" s="209"/>
      <c r="B56" s="9" t="s">
        <v>99</v>
      </c>
      <c r="C56" s="101">
        <f t="shared" ref="C56:G56" si="28">SUM(C16+C54)</f>
        <v>5892690.8336000014</v>
      </c>
      <c r="D56" s="101">
        <f t="shared" si="28"/>
        <v>6097171.8499999996</v>
      </c>
      <c r="E56" s="64">
        <f t="shared" si="28"/>
        <v>204481.01639999766</v>
      </c>
      <c r="F56" s="101">
        <f t="shared" si="28"/>
        <v>6208819.2000000011</v>
      </c>
      <c r="G56" s="64">
        <f t="shared" si="28"/>
        <v>6469146.3599999994</v>
      </c>
      <c r="H56" s="101">
        <f t="shared" ref="H56" si="29">SUM(H16+H54)</f>
        <v>5228721.3107999992</v>
      </c>
      <c r="I56" s="235">
        <f>H56-G56</f>
        <v>-1240425.0492000002</v>
      </c>
      <c r="J56" s="236">
        <f>I56/G56</f>
        <v>-0.19174478055865168</v>
      </c>
      <c r="K56" s="39"/>
      <c r="L56" s="101">
        <f t="shared" ref="L56:S56" si="30">SUM(L16+L54)</f>
        <v>4937383.49</v>
      </c>
      <c r="M56" s="101">
        <f t="shared" si="30"/>
        <v>230828.34999999998</v>
      </c>
      <c r="N56" s="101">
        <f t="shared" si="30"/>
        <v>5112123.91</v>
      </c>
      <c r="O56" s="101">
        <f t="shared" si="30"/>
        <v>448853.04454545461</v>
      </c>
      <c r="P56" s="101">
        <f t="shared" si="30"/>
        <v>5325049.7018181831</v>
      </c>
      <c r="Q56" s="101">
        <f t="shared" si="30"/>
        <v>6208819.2000000011</v>
      </c>
      <c r="R56" s="64">
        <f t="shared" si="30"/>
        <v>6629971.7599999998</v>
      </c>
      <c r="S56" s="64">
        <f t="shared" si="30"/>
        <v>4376771</v>
      </c>
      <c r="T56" s="38"/>
      <c r="U56" s="209"/>
      <c r="V56" s="9" t="s">
        <v>99</v>
      </c>
      <c r="W56" s="101">
        <f t="shared" ref="W56:AJ56" si="31">SUM(W16+W54)</f>
        <v>2389295.4200000004</v>
      </c>
      <c r="X56" s="101">
        <f t="shared" si="31"/>
        <v>3389897.29</v>
      </c>
      <c r="Y56" s="101">
        <f t="shared" si="31"/>
        <v>4755013.17</v>
      </c>
      <c r="Z56" s="101">
        <f t="shared" si="31"/>
        <v>5925621.879999999</v>
      </c>
      <c r="AA56" s="101">
        <f t="shared" si="31"/>
        <v>9106662.1899999995</v>
      </c>
      <c r="AB56" s="101">
        <f t="shared" si="31"/>
        <v>5932807.8700000001</v>
      </c>
      <c r="AC56" s="101">
        <f t="shared" si="31"/>
        <v>6971566.6300000008</v>
      </c>
      <c r="AD56" s="101">
        <f t="shared" si="31"/>
        <v>7576222.0499999989</v>
      </c>
      <c r="AE56" s="101">
        <f t="shared" si="31"/>
        <v>6269317.2700000005</v>
      </c>
      <c r="AF56" s="101">
        <f t="shared" si="31"/>
        <v>6590641.1400000006</v>
      </c>
      <c r="AG56" s="101">
        <f t="shared" si="31"/>
        <v>7054787.9400000013</v>
      </c>
      <c r="AH56" s="101">
        <f t="shared" si="31"/>
        <v>4999942.3600000013</v>
      </c>
      <c r="AI56" s="101">
        <f t="shared" si="31"/>
        <v>4189797.5900000003</v>
      </c>
      <c r="AJ56" s="101">
        <f t="shared" si="31"/>
        <v>6097171.8499999996</v>
      </c>
    </row>
    <row r="57" spans="1:36" ht="15.95" customHeight="1" x14ac:dyDescent="0.2">
      <c r="A57" s="15"/>
      <c r="B57" s="6"/>
      <c r="C57" s="119"/>
      <c r="D57" s="119"/>
      <c r="E57" s="68"/>
      <c r="F57" s="68"/>
      <c r="G57" s="199"/>
      <c r="H57" s="120"/>
      <c r="I57" s="235"/>
      <c r="J57" s="235"/>
      <c r="K57" s="39"/>
      <c r="L57" s="119"/>
      <c r="M57" s="119"/>
      <c r="N57" s="119"/>
      <c r="O57" s="119"/>
      <c r="P57" s="119"/>
      <c r="Q57" s="68"/>
      <c r="R57" s="199"/>
      <c r="S57" s="68"/>
      <c r="T57" s="38"/>
      <c r="U57" s="15"/>
      <c r="V57" s="6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25"/>
      <c r="AJ57" s="119"/>
    </row>
    <row r="58" spans="1:36" ht="15.95" customHeight="1" x14ac:dyDescent="0.2">
      <c r="A58" s="15"/>
      <c r="B58" s="6"/>
      <c r="C58" s="84"/>
      <c r="D58" s="84"/>
      <c r="E58" s="72"/>
      <c r="F58" s="72"/>
      <c r="G58" s="200"/>
      <c r="H58" s="119"/>
      <c r="I58" s="235"/>
      <c r="J58" s="235"/>
      <c r="K58" s="33"/>
      <c r="L58" s="119"/>
      <c r="M58" s="119"/>
      <c r="N58" s="119"/>
      <c r="O58" s="119"/>
      <c r="P58" s="119"/>
      <c r="Q58" s="72"/>
      <c r="R58" s="200"/>
      <c r="S58" s="72"/>
      <c r="T58" s="31"/>
      <c r="U58" s="15"/>
      <c r="V58" s="6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25"/>
      <c r="AJ58" s="84"/>
    </row>
    <row r="59" spans="1:36" ht="15.95" customHeight="1" x14ac:dyDescent="0.2">
      <c r="A59" s="17" t="s">
        <v>81</v>
      </c>
      <c r="B59" s="7"/>
      <c r="C59" s="84"/>
      <c r="D59" s="84"/>
      <c r="E59" s="72"/>
      <c r="F59" s="72"/>
      <c r="G59" s="198"/>
      <c r="H59" s="144"/>
      <c r="I59" s="235"/>
      <c r="J59" s="236"/>
      <c r="K59" s="40"/>
      <c r="L59" s="84"/>
      <c r="M59" s="84"/>
      <c r="N59" s="84"/>
      <c r="O59" s="84"/>
      <c r="P59" s="84"/>
      <c r="Q59" s="72"/>
      <c r="R59" s="198"/>
      <c r="S59" s="72"/>
      <c r="T59" s="40"/>
      <c r="U59" s="17" t="s">
        <v>81</v>
      </c>
      <c r="V59" s="7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25"/>
      <c r="AJ59" s="84"/>
    </row>
    <row r="60" spans="1:36" ht="15.95" customHeight="1" x14ac:dyDescent="0.2">
      <c r="A60" s="18"/>
      <c r="B60" s="24" t="s">
        <v>80</v>
      </c>
      <c r="C60" s="84"/>
      <c r="D60" s="84"/>
      <c r="E60" s="72"/>
      <c r="F60" s="72"/>
      <c r="G60" s="198"/>
      <c r="H60" s="181"/>
      <c r="I60" s="235"/>
      <c r="J60" s="235"/>
      <c r="K60" s="40"/>
      <c r="L60" s="103"/>
      <c r="M60" s="103"/>
      <c r="N60" s="103"/>
      <c r="O60" s="103"/>
      <c r="P60" s="103"/>
      <c r="Q60" s="72"/>
      <c r="R60" s="198"/>
      <c r="S60" s="72"/>
      <c r="T60" s="40"/>
      <c r="U60" s="18"/>
      <c r="V60" s="24" t="s">
        <v>80</v>
      </c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25"/>
      <c r="AJ60" s="84"/>
    </row>
    <row r="61" spans="1:36" ht="15.95" customHeight="1" x14ac:dyDescent="0.2">
      <c r="A61" s="29">
        <v>0.13</v>
      </c>
      <c r="B61" s="12" t="s">
        <v>7</v>
      </c>
      <c r="C61" s="62">
        <v>6500</v>
      </c>
      <c r="D61" s="62">
        <v>6300</v>
      </c>
      <c r="E61" s="65">
        <f>D61-C61</f>
        <v>-200</v>
      </c>
      <c r="F61" s="65">
        <v>6500</v>
      </c>
      <c r="G61" s="65">
        <v>6300</v>
      </c>
      <c r="H61" s="62">
        <v>6300</v>
      </c>
      <c r="I61" s="235">
        <f t="shared" ref="I61:I63" si="32">H61-G61</f>
        <v>0</v>
      </c>
      <c r="J61" s="236">
        <f t="shared" ref="J61:J63" si="33">I61/G61</f>
        <v>0</v>
      </c>
      <c r="K61" s="40"/>
      <c r="L61" s="62">
        <v>6300</v>
      </c>
      <c r="M61" s="62">
        <v>0</v>
      </c>
      <c r="N61" s="62">
        <f>L61+M61</f>
        <v>6300</v>
      </c>
      <c r="O61" s="62">
        <f t="shared" ref="O61:O62" si="34">(L61/11)*1</f>
        <v>572.72727272727275</v>
      </c>
      <c r="P61" s="62">
        <f>L61+O61</f>
        <v>6872.727272727273</v>
      </c>
      <c r="Q61" s="65">
        <v>6500</v>
      </c>
      <c r="R61" s="65">
        <v>6300</v>
      </c>
      <c r="S61" s="65">
        <v>6500</v>
      </c>
      <c r="T61" s="148"/>
      <c r="U61" s="29">
        <v>0.13</v>
      </c>
      <c r="V61" s="12" t="s">
        <v>7</v>
      </c>
      <c r="W61" s="163">
        <v>2500</v>
      </c>
      <c r="X61" s="163">
        <v>2550.41</v>
      </c>
      <c r="Y61" s="163">
        <v>3750</v>
      </c>
      <c r="Z61" s="163">
        <v>4500</v>
      </c>
      <c r="AA61" s="163">
        <v>6000</v>
      </c>
      <c r="AB61" s="163">
        <v>6000</v>
      </c>
      <c r="AC61" s="163">
        <v>6000</v>
      </c>
      <c r="AD61" s="163">
        <v>6000</v>
      </c>
      <c r="AE61" s="163">
        <v>6000</v>
      </c>
      <c r="AF61" s="163">
        <v>5800</v>
      </c>
      <c r="AG61" s="163">
        <v>5800</v>
      </c>
      <c r="AH61" s="93">
        <v>6000</v>
      </c>
      <c r="AI61" s="93">
        <v>6100</v>
      </c>
      <c r="AJ61" s="62">
        <v>6300</v>
      </c>
    </row>
    <row r="62" spans="1:36" ht="15.95" customHeight="1" thickBot="1" x14ac:dyDescent="0.25">
      <c r="A62" s="29">
        <v>0.15</v>
      </c>
      <c r="B62" s="12" t="s">
        <v>45</v>
      </c>
      <c r="C62" s="62">
        <v>88241</v>
      </c>
      <c r="D62" s="62">
        <v>84049.88</v>
      </c>
      <c r="E62" s="65">
        <f>D62-C62</f>
        <v>-4191.1199999999953</v>
      </c>
      <c r="F62" s="65">
        <v>87883</v>
      </c>
      <c r="G62" s="65">
        <v>87883</v>
      </c>
      <c r="H62" s="98">
        <v>74481</v>
      </c>
      <c r="I62" s="235">
        <f t="shared" si="32"/>
        <v>-13402</v>
      </c>
      <c r="J62" s="236">
        <f t="shared" si="33"/>
        <v>-0.15249820784452056</v>
      </c>
      <c r="K62" s="40"/>
      <c r="L62" s="62">
        <v>86157.79</v>
      </c>
      <c r="M62" s="62">
        <v>2430.7600000000002</v>
      </c>
      <c r="N62" s="62">
        <f>L62+M62</f>
        <v>88588.549999999988</v>
      </c>
      <c r="O62" s="62">
        <f t="shared" si="34"/>
        <v>7832.5263636363634</v>
      </c>
      <c r="P62" s="62">
        <f>L62+O62</f>
        <v>93990.316363636361</v>
      </c>
      <c r="Q62" s="65">
        <v>87883</v>
      </c>
      <c r="R62" s="65">
        <v>86135</v>
      </c>
      <c r="S62" s="65">
        <v>74315</v>
      </c>
      <c r="T62" s="40"/>
      <c r="U62" s="29">
        <v>0.15</v>
      </c>
      <c r="V62" s="12" t="s">
        <v>45</v>
      </c>
      <c r="W62" s="169">
        <v>22782.01</v>
      </c>
      <c r="X62" s="169">
        <v>45644.41</v>
      </c>
      <c r="Y62" s="169">
        <v>59079.34</v>
      </c>
      <c r="Z62" s="169">
        <v>79506.94</v>
      </c>
      <c r="AA62" s="169">
        <v>137839.48000000001</v>
      </c>
      <c r="AB62" s="169">
        <v>72655.149999999994</v>
      </c>
      <c r="AC62" s="169">
        <v>90276.96</v>
      </c>
      <c r="AD62" s="169">
        <v>89885.05</v>
      </c>
      <c r="AE62" s="169">
        <v>62155.26</v>
      </c>
      <c r="AF62" s="169">
        <v>74068.639999999999</v>
      </c>
      <c r="AG62" s="169">
        <v>81811.77</v>
      </c>
      <c r="AH62" s="97">
        <v>43493.78</v>
      </c>
      <c r="AI62" s="60">
        <v>33757.480000000003</v>
      </c>
      <c r="AJ62" s="62">
        <v>84049.88</v>
      </c>
    </row>
    <row r="63" spans="1:36" ht="15.95" customHeight="1" x14ac:dyDescent="0.2">
      <c r="A63" s="29">
        <v>0</v>
      </c>
      <c r="B63" s="9" t="s">
        <v>100</v>
      </c>
      <c r="C63" s="101">
        <f t="shared" ref="C63" si="35">SUM(C61:C62)</f>
        <v>94741</v>
      </c>
      <c r="D63" s="101">
        <f t="shared" ref="D63:S63" si="36">SUM(D61:D62)</f>
        <v>90349.88</v>
      </c>
      <c r="E63" s="64">
        <f t="shared" ref="E63" si="37">SUM(E61:E62)</f>
        <v>-4391.1199999999953</v>
      </c>
      <c r="F63" s="101">
        <f t="shared" si="36"/>
        <v>94383</v>
      </c>
      <c r="G63" s="64">
        <f t="shared" ref="G63" si="38">SUM(G61:G62)</f>
        <v>94183</v>
      </c>
      <c r="H63" s="101">
        <f t="shared" ref="H63" si="39">SUM(H61:H62)</f>
        <v>80781</v>
      </c>
      <c r="I63" s="235">
        <f t="shared" si="32"/>
        <v>-13402</v>
      </c>
      <c r="J63" s="236">
        <f t="shared" si="33"/>
        <v>-0.14229744221356297</v>
      </c>
      <c r="K63" s="39"/>
      <c r="L63" s="101">
        <f t="shared" si="36"/>
        <v>92457.79</v>
      </c>
      <c r="M63" s="101">
        <f t="shared" si="36"/>
        <v>2430.7600000000002</v>
      </c>
      <c r="N63" s="101">
        <f t="shared" si="36"/>
        <v>94888.549999999988</v>
      </c>
      <c r="O63" s="101">
        <f t="shared" si="36"/>
        <v>8405.2536363636355</v>
      </c>
      <c r="P63" s="101">
        <f t="shared" si="36"/>
        <v>100863.04363636364</v>
      </c>
      <c r="Q63" s="101">
        <f t="shared" si="36"/>
        <v>94383</v>
      </c>
      <c r="R63" s="64">
        <f t="shared" si="36"/>
        <v>92435</v>
      </c>
      <c r="S63" s="64">
        <f t="shared" si="36"/>
        <v>80815</v>
      </c>
      <c r="T63" s="39"/>
      <c r="U63" s="29">
        <v>0</v>
      </c>
      <c r="V63" s="9" t="s">
        <v>100</v>
      </c>
      <c r="W63" s="101">
        <f t="shared" ref="W63:AJ63" si="40">SUM(W61:W62)</f>
        <v>25282.01</v>
      </c>
      <c r="X63" s="101">
        <f t="shared" si="40"/>
        <v>48194.820000000007</v>
      </c>
      <c r="Y63" s="101">
        <f t="shared" si="40"/>
        <v>62829.34</v>
      </c>
      <c r="Z63" s="101">
        <f t="shared" si="40"/>
        <v>84006.94</v>
      </c>
      <c r="AA63" s="101">
        <f t="shared" si="40"/>
        <v>143839.48000000001</v>
      </c>
      <c r="AB63" s="101">
        <f t="shared" si="40"/>
        <v>78655.149999999994</v>
      </c>
      <c r="AC63" s="101">
        <f t="shared" si="40"/>
        <v>96276.96</v>
      </c>
      <c r="AD63" s="101">
        <f t="shared" si="40"/>
        <v>95885.05</v>
      </c>
      <c r="AE63" s="101">
        <f t="shared" si="40"/>
        <v>68155.260000000009</v>
      </c>
      <c r="AF63" s="101">
        <f t="shared" si="40"/>
        <v>79868.639999999999</v>
      </c>
      <c r="AG63" s="101">
        <f t="shared" si="40"/>
        <v>87611.77</v>
      </c>
      <c r="AH63" s="101">
        <f t="shared" si="40"/>
        <v>49493.78</v>
      </c>
      <c r="AI63" s="101">
        <f t="shared" si="40"/>
        <v>39857.480000000003</v>
      </c>
      <c r="AJ63" s="101">
        <f t="shared" si="40"/>
        <v>90349.88</v>
      </c>
    </row>
    <row r="64" spans="1:36" ht="15.95" customHeight="1" x14ac:dyDescent="0.2">
      <c r="A64" s="30"/>
      <c r="B64" s="14"/>
      <c r="C64" s="84"/>
      <c r="D64" s="84"/>
      <c r="E64" s="72"/>
      <c r="F64" s="72"/>
      <c r="G64" s="198"/>
      <c r="H64" s="102"/>
      <c r="I64" s="84"/>
      <c r="J64" s="84"/>
      <c r="K64" s="40"/>
      <c r="L64" s="84"/>
      <c r="M64" s="84"/>
      <c r="N64" s="84"/>
      <c r="O64" s="84"/>
      <c r="P64" s="84"/>
      <c r="Q64" s="72"/>
      <c r="R64" s="198"/>
      <c r="S64" s="72"/>
      <c r="T64" s="92"/>
      <c r="U64" s="30"/>
      <c r="V64" s="1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25"/>
      <c r="AJ64" s="84"/>
    </row>
    <row r="65" spans="1:36" ht="15.95" customHeight="1" x14ac:dyDescent="0.2">
      <c r="A65" s="19"/>
      <c r="B65" s="24" t="s">
        <v>79</v>
      </c>
      <c r="C65" s="84"/>
      <c r="D65" s="84"/>
      <c r="E65" s="72"/>
      <c r="F65" s="72"/>
      <c r="G65" s="198"/>
      <c r="H65" s="119"/>
      <c r="I65" s="84"/>
      <c r="J65" s="84"/>
      <c r="K65" s="40"/>
      <c r="L65" s="103"/>
      <c r="M65" s="103"/>
      <c r="N65" s="103"/>
      <c r="O65" s="103"/>
      <c r="P65" s="103"/>
      <c r="Q65" s="72"/>
      <c r="R65" s="198"/>
      <c r="S65" s="72"/>
      <c r="T65" s="92"/>
      <c r="U65" s="19"/>
      <c r="V65" s="24" t="s">
        <v>79</v>
      </c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25"/>
      <c r="AJ65" s="84"/>
    </row>
    <row r="66" spans="1:36" ht="15.95" customHeight="1" x14ac:dyDescent="0.2">
      <c r="A66" s="19">
        <v>0.10011</v>
      </c>
      <c r="B66" s="12" t="s">
        <v>126</v>
      </c>
      <c r="C66" s="62">
        <v>1493000</v>
      </c>
      <c r="D66" s="62">
        <v>1432159.55</v>
      </c>
      <c r="E66" s="65">
        <f t="shared" ref="E66:E112" si="41">D66-C66</f>
        <v>-60840.449999999953</v>
      </c>
      <c r="F66" s="65">
        <v>1455815</v>
      </c>
      <c r="G66" s="65">
        <v>1423027</v>
      </c>
      <c r="H66" s="62">
        <v>1477447</v>
      </c>
      <c r="I66" s="235">
        <f t="shared" ref="I66:I113" si="42">H66-G66</f>
        <v>54420</v>
      </c>
      <c r="J66" s="236">
        <f t="shared" ref="J66:J113" si="43">I66/G66</f>
        <v>3.8242422666611382E-2</v>
      </c>
      <c r="K66" s="72"/>
      <c r="L66" s="62">
        <v>1256087.33</v>
      </c>
      <c r="M66" s="62">
        <v>166939.25</v>
      </c>
      <c r="N66" s="62">
        <f t="shared" ref="N66:N112" si="44">L66+M66</f>
        <v>1423026.58</v>
      </c>
      <c r="O66" s="62">
        <f t="shared" ref="O66:O112" si="45">(L66/11)*1</f>
        <v>114189.75727272728</v>
      </c>
      <c r="P66" s="62">
        <f t="shared" ref="P66:P112" si="46">L66+O66</f>
        <v>1370277.0872727274</v>
      </c>
      <c r="Q66" s="65">
        <v>1455815</v>
      </c>
      <c r="R66" s="65">
        <v>1425000</v>
      </c>
      <c r="S66" s="65">
        <v>1471259</v>
      </c>
      <c r="T66" s="92"/>
      <c r="U66" s="19">
        <v>0.10011</v>
      </c>
      <c r="V66" s="12" t="s">
        <v>126</v>
      </c>
      <c r="W66" s="163">
        <v>305335.06</v>
      </c>
      <c r="X66" s="163">
        <v>510521.29</v>
      </c>
      <c r="Y66" s="163">
        <v>590899.16</v>
      </c>
      <c r="Z66" s="163">
        <v>855911.02</v>
      </c>
      <c r="AA66" s="163">
        <v>876144.9</v>
      </c>
      <c r="AB66" s="163">
        <v>996981.53</v>
      </c>
      <c r="AC66" s="163">
        <v>1019005.11</v>
      </c>
      <c r="AD66" s="163">
        <v>1067662.8999999999</v>
      </c>
      <c r="AE66" s="163">
        <v>1144309.8899999999</v>
      </c>
      <c r="AF66" s="163">
        <v>1244026.94</v>
      </c>
      <c r="AG66" s="163">
        <v>1234791.1599999999</v>
      </c>
      <c r="AH66" s="93">
        <v>1391172.55</v>
      </c>
      <c r="AI66" s="93">
        <v>1314414.8400000001</v>
      </c>
      <c r="AJ66" s="62">
        <v>1432159.55</v>
      </c>
    </row>
    <row r="67" spans="1:36" ht="15.95" customHeight="1" x14ac:dyDescent="0.2">
      <c r="A67" s="19">
        <v>0.100115</v>
      </c>
      <c r="B67" s="12" t="s">
        <v>129</v>
      </c>
      <c r="C67" s="62">
        <v>20000</v>
      </c>
      <c r="D67" s="62">
        <v>22553.68</v>
      </c>
      <c r="E67" s="65">
        <f t="shared" si="41"/>
        <v>2553.6800000000003</v>
      </c>
      <c r="F67" s="65">
        <v>26500</v>
      </c>
      <c r="G67" s="65">
        <v>31000</v>
      </c>
      <c r="H67" s="62">
        <v>31000</v>
      </c>
      <c r="I67" s="235">
        <f t="shared" si="42"/>
        <v>0</v>
      </c>
      <c r="J67" s="236">
        <f t="shared" si="43"/>
        <v>0</v>
      </c>
      <c r="K67" s="72"/>
      <c r="L67" s="62">
        <v>0</v>
      </c>
      <c r="M67" s="62">
        <v>22553.68</v>
      </c>
      <c r="N67" s="62">
        <f t="shared" si="44"/>
        <v>22553.68</v>
      </c>
      <c r="O67" s="62">
        <f t="shared" si="45"/>
        <v>0</v>
      </c>
      <c r="P67" s="62">
        <f t="shared" si="46"/>
        <v>0</v>
      </c>
      <c r="Q67" s="65">
        <v>26500</v>
      </c>
      <c r="R67" s="65">
        <v>26500</v>
      </c>
      <c r="S67" s="65">
        <v>21692.23</v>
      </c>
      <c r="T67" s="92"/>
      <c r="U67" s="19">
        <v>0.100115</v>
      </c>
      <c r="V67" s="12" t="s">
        <v>129</v>
      </c>
      <c r="W67" s="163">
        <v>0</v>
      </c>
      <c r="X67" s="163">
        <v>0</v>
      </c>
      <c r="Y67" s="163"/>
      <c r="Z67" s="163"/>
      <c r="AA67" s="163"/>
      <c r="AB67" s="163"/>
      <c r="AC67" s="163"/>
      <c r="AD67" s="163"/>
      <c r="AE67" s="163"/>
      <c r="AF67" s="163"/>
      <c r="AG67" s="163">
        <v>1000</v>
      </c>
      <c r="AH67" s="93">
        <v>7000</v>
      </c>
      <c r="AI67" s="93">
        <v>20048.13</v>
      </c>
      <c r="AJ67" s="62">
        <v>22553.68</v>
      </c>
    </row>
    <row r="68" spans="1:36" ht="15.95" customHeight="1" x14ac:dyDescent="0.2">
      <c r="A68" s="19">
        <v>0.10012</v>
      </c>
      <c r="B68" s="12" t="s">
        <v>127</v>
      </c>
      <c r="C68" s="62">
        <v>475000</v>
      </c>
      <c r="D68" s="62">
        <v>391244.61</v>
      </c>
      <c r="E68" s="65">
        <f t="shared" si="41"/>
        <v>-83755.390000000014</v>
      </c>
      <c r="F68" s="65">
        <v>488010</v>
      </c>
      <c r="G68" s="65">
        <v>426695</v>
      </c>
      <c r="H68" s="62">
        <v>456512</v>
      </c>
      <c r="I68" s="235">
        <f t="shared" si="42"/>
        <v>29817</v>
      </c>
      <c r="J68" s="236">
        <f t="shared" si="43"/>
        <v>6.9878953350754058E-2</v>
      </c>
      <c r="K68" s="72"/>
      <c r="L68" s="62">
        <v>354991.24</v>
      </c>
      <c r="M68" s="62">
        <v>71703.509999999995</v>
      </c>
      <c r="N68" s="62">
        <f t="shared" si="44"/>
        <v>426694.75</v>
      </c>
      <c r="O68" s="62">
        <f t="shared" si="45"/>
        <v>32271.930909090908</v>
      </c>
      <c r="P68" s="62">
        <f t="shared" si="46"/>
        <v>387263.1709090909</v>
      </c>
      <c r="Q68" s="65">
        <v>488010</v>
      </c>
      <c r="R68" s="65">
        <v>450000</v>
      </c>
      <c r="S68" s="65">
        <v>458781</v>
      </c>
      <c r="T68" s="92"/>
      <c r="U68" s="19">
        <v>0.10012</v>
      </c>
      <c r="V68" s="12" t="s">
        <v>127</v>
      </c>
      <c r="W68" s="163">
        <v>1400</v>
      </c>
      <c r="X68" s="163">
        <v>0</v>
      </c>
      <c r="Y68" s="163">
        <v>10314.31</v>
      </c>
      <c r="Z68" s="163">
        <v>36482.120000000003</v>
      </c>
      <c r="AA68" s="163">
        <v>91649.29</v>
      </c>
      <c r="AB68" s="163">
        <v>93714.77</v>
      </c>
      <c r="AC68" s="163">
        <v>212183.51</v>
      </c>
      <c r="AD68" s="163">
        <v>271638.28999999998</v>
      </c>
      <c r="AE68" s="163">
        <v>288926.86</v>
      </c>
      <c r="AF68" s="163">
        <v>381669.77</v>
      </c>
      <c r="AG68" s="163">
        <v>360853.67</v>
      </c>
      <c r="AH68" s="93">
        <v>334683.14</v>
      </c>
      <c r="AI68" s="93">
        <v>306838.83</v>
      </c>
      <c r="AJ68" s="62">
        <v>391244.61</v>
      </c>
    </row>
    <row r="69" spans="1:36" ht="15.95" customHeight="1" x14ac:dyDescent="0.2">
      <c r="A69" s="19">
        <v>0.10012500000000001</v>
      </c>
      <c r="B69" s="12" t="s">
        <v>130</v>
      </c>
      <c r="C69" s="62">
        <v>8000</v>
      </c>
      <c r="D69" s="62">
        <v>3729.42</v>
      </c>
      <c r="E69" s="65">
        <f t="shared" si="41"/>
        <v>-4270.58</v>
      </c>
      <c r="F69" s="65">
        <v>6000</v>
      </c>
      <c r="G69" s="65">
        <v>5000</v>
      </c>
      <c r="H69" s="65">
        <v>6000</v>
      </c>
      <c r="I69" s="235">
        <f t="shared" si="42"/>
        <v>1000</v>
      </c>
      <c r="J69" s="236">
        <f t="shared" si="43"/>
        <v>0.2</v>
      </c>
      <c r="K69" s="72"/>
      <c r="L69" s="62">
        <v>0</v>
      </c>
      <c r="M69" s="62">
        <v>3729.42</v>
      </c>
      <c r="N69" s="62">
        <f t="shared" si="44"/>
        <v>3729.42</v>
      </c>
      <c r="O69" s="62">
        <f t="shared" si="45"/>
        <v>0</v>
      </c>
      <c r="P69" s="62">
        <f t="shared" si="46"/>
        <v>0</v>
      </c>
      <c r="Q69" s="65">
        <v>6000</v>
      </c>
      <c r="R69" s="65">
        <v>6000</v>
      </c>
      <c r="S69" s="65">
        <v>6069.34</v>
      </c>
      <c r="T69" s="92"/>
      <c r="U69" s="19">
        <v>0.10012500000000001</v>
      </c>
      <c r="V69" s="12" t="s">
        <v>130</v>
      </c>
      <c r="W69" s="163">
        <v>0</v>
      </c>
      <c r="X69" s="163">
        <v>0</v>
      </c>
      <c r="Y69" s="163"/>
      <c r="Z69" s="163"/>
      <c r="AA69" s="163"/>
      <c r="AB69" s="163"/>
      <c r="AC69" s="163"/>
      <c r="AD69" s="163"/>
      <c r="AE69" s="163"/>
      <c r="AF69" s="163"/>
      <c r="AG69" s="163">
        <v>5500</v>
      </c>
      <c r="AH69" s="93">
        <v>2843.17</v>
      </c>
      <c r="AI69" s="93">
        <v>4397.82</v>
      </c>
      <c r="AJ69" s="62">
        <v>3729.42</v>
      </c>
    </row>
    <row r="70" spans="1:36" ht="15.95" customHeight="1" x14ac:dyDescent="0.2">
      <c r="A70" s="19">
        <v>0.10013</v>
      </c>
      <c r="B70" s="12" t="s">
        <v>182</v>
      </c>
      <c r="C70" s="62">
        <v>260000</v>
      </c>
      <c r="D70" s="62">
        <v>72846.77</v>
      </c>
      <c r="E70" s="65">
        <f t="shared" si="41"/>
        <v>-187153.22999999998</v>
      </c>
      <c r="F70" s="65">
        <v>177374</v>
      </c>
      <c r="G70" s="65">
        <v>140103</v>
      </c>
      <c r="H70" s="62">
        <v>279108</v>
      </c>
      <c r="I70" s="235">
        <f t="shared" si="42"/>
        <v>139005</v>
      </c>
      <c r="J70" s="236">
        <f t="shared" si="43"/>
        <v>0.99216290871715807</v>
      </c>
      <c r="K70" s="72"/>
      <c r="L70" s="62">
        <v>70052.490000000005</v>
      </c>
      <c r="M70" s="62">
        <v>3070.07</v>
      </c>
      <c r="N70" s="62">
        <f t="shared" si="44"/>
        <v>73122.560000000012</v>
      </c>
      <c r="O70" s="62">
        <f t="shared" si="45"/>
        <v>6368.4081818181821</v>
      </c>
      <c r="P70" s="62">
        <f t="shared" si="46"/>
        <v>76420.898181818193</v>
      </c>
      <c r="Q70" s="65">
        <v>177374</v>
      </c>
      <c r="R70" s="65">
        <v>177374</v>
      </c>
      <c r="S70" s="65">
        <v>225934</v>
      </c>
      <c r="T70" s="92"/>
      <c r="U70" s="19">
        <v>0.10013</v>
      </c>
      <c r="V70" s="12" t="s">
        <v>182</v>
      </c>
      <c r="W70" s="163">
        <v>37136.04</v>
      </c>
      <c r="X70" s="163">
        <v>64562.82</v>
      </c>
      <c r="Y70" s="163">
        <v>80274.75</v>
      </c>
      <c r="Z70" s="163">
        <v>122978.63</v>
      </c>
      <c r="AA70" s="163">
        <v>151673.9</v>
      </c>
      <c r="AB70" s="163">
        <v>157836.85</v>
      </c>
      <c r="AC70" s="163">
        <v>196430.82</v>
      </c>
      <c r="AD70" s="163">
        <v>197947.22</v>
      </c>
      <c r="AE70" s="163">
        <v>230091.57</v>
      </c>
      <c r="AF70" s="163">
        <v>232030.94</v>
      </c>
      <c r="AG70" s="163">
        <v>271036.69</v>
      </c>
      <c r="AH70" s="93">
        <v>112699.65</v>
      </c>
      <c r="AI70" s="93">
        <v>103696.91</v>
      </c>
      <c r="AJ70" s="62">
        <v>72846.77</v>
      </c>
    </row>
    <row r="71" spans="1:36" ht="15.95" customHeight="1" x14ac:dyDescent="0.2">
      <c r="A71" s="19">
        <v>0.10020999999999999</v>
      </c>
      <c r="B71" s="12" t="s">
        <v>128</v>
      </c>
      <c r="C71" s="62">
        <v>430000</v>
      </c>
      <c r="D71" s="62">
        <v>338671.1</v>
      </c>
      <c r="E71" s="65">
        <f t="shared" si="41"/>
        <v>-91328.900000000023</v>
      </c>
      <c r="F71" s="65">
        <v>428755</v>
      </c>
      <c r="G71" s="65">
        <v>365588</v>
      </c>
      <c r="H71" s="62">
        <v>422745</v>
      </c>
      <c r="I71" s="235">
        <f t="shared" si="42"/>
        <v>57157</v>
      </c>
      <c r="J71" s="236">
        <f t="shared" si="43"/>
        <v>0.15634265894941848</v>
      </c>
      <c r="K71" s="72"/>
      <c r="L71" s="62">
        <v>335121.90999999997</v>
      </c>
      <c r="M71" s="62">
        <v>25211.98</v>
      </c>
      <c r="N71" s="62">
        <f t="shared" si="44"/>
        <v>360333.88999999996</v>
      </c>
      <c r="O71" s="62">
        <f t="shared" si="45"/>
        <v>30465.628181818178</v>
      </c>
      <c r="P71" s="62">
        <f t="shared" si="46"/>
        <v>365587.53818181815</v>
      </c>
      <c r="Q71" s="65">
        <v>428755</v>
      </c>
      <c r="R71" s="65">
        <v>415000</v>
      </c>
      <c r="S71" s="65">
        <v>428755</v>
      </c>
      <c r="T71" s="92"/>
      <c r="U71" s="19">
        <v>0.10020999999999999</v>
      </c>
      <c r="V71" s="12" t="s">
        <v>128</v>
      </c>
      <c r="W71" s="163">
        <v>100048.73</v>
      </c>
      <c r="X71" s="163">
        <v>119225.38</v>
      </c>
      <c r="Y71" s="163">
        <v>158976.85999999999</v>
      </c>
      <c r="Z71" s="163">
        <v>175969.49</v>
      </c>
      <c r="AA71" s="163">
        <v>219095.44</v>
      </c>
      <c r="AB71" s="163">
        <v>264709.76000000001</v>
      </c>
      <c r="AC71" s="163">
        <v>275625.75</v>
      </c>
      <c r="AD71" s="163">
        <v>275150.73</v>
      </c>
      <c r="AE71" s="163">
        <v>292382.78000000003</v>
      </c>
      <c r="AF71" s="163">
        <v>304680.59000000003</v>
      </c>
      <c r="AG71" s="163">
        <v>334194.81</v>
      </c>
      <c r="AH71" s="93">
        <v>351757.79</v>
      </c>
      <c r="AI71" s="93">
        <v>339814.29</v>
      </c>
      <c r="AJ71" s="62">
        <v>338671.1</v>
      </c>
    </row>
    <row r="72" spans="1:36" ht="15.95" customHeight="1" x14ac:dyDescent="0.2">
      <c r="A72" s="19">
        <v>0.10022</v>
      </c>
      <c r="B72" s="12" t="s">
        <v>183</v>
      </c>
      <c r="C72" s="62">
        <v>4000</v>
      </c>
      <c r="D72" s="62">
        <v>2746.79</v>
      </c>
      <c r="E72" s="65">
        <f t="shared" si="41"/>
        <v>-1253.21</v>
      </c>
      <c r="F72" s="65">
        <v>5745</v>
      </c>
      <c r="G72" s="65">
        <v>2500</v>
      </c>
      <c r="H72" s="62">
        <v>6634</v>
      </c>
      <c r="I72" s="235">
        <f t="shared" si="42"/>
        <v>4134</v>
      </c>
      <c r="J72" s="236">
        <f t="shared" si="43"/>
        <v>1.6536</v>
      </c>
      <c r="K72" s="72"/>
      <c r="L72" s="62">
        <v>1865.1</v>
      </c>
      <c r="M72" s="62">
        <v>261.05</v>
      </c>
      <c r="N72" s="62">
        <f t="shared" si="44"/>
        <v>2126.15</v>
      </c>
      <c r="O72" s="62">
        <f t="shared" si="45"/>
        <v>169.55454545454543</v>
      </c>
      <c r="P72" s="62">
        <f t="shared" si="46"/>
        <v>2034.6545454545453</v>
      </c>
      <c r="Q72" s="65">
        <v>5745</v>
      </c>
      <c r="R72" s="65">
        <v>2500</v>
      </c>
      <c r="S72" s="65">
        <v>5404</v>
      </c>
      <c r="T72" s="92"/>
      <c r="U72" s="19">
        <v>0.10022</v>
      </c>
      <c r="V72" s="12" t="s">
        <v>183</v>
      </c>
      <c r="W72" s="163">
        <v>0</v>
      </c>
      <c r="X72" s="163">
        <v>0</v>
      </c>
      <c r="Y72" s="163"/>
      <c r="Z72" s="163"/>
      <c r="AA72" s="163"/>
      <c r="AB72" s="163">
        <v>7328.55</v>
      </c>
      <c r="AC72" s="163">
        <v>12482.78</v>
      </c>
      <c r="AD72" s="163">
        <v>1365.9</v>
      </c>
      <c r="AE72" s="163">
        <v>3574.19</v>
      </c>
      <c r="AF72" s="163">
        <v>2453.4</v>
      </c>
      <c r="AG72" s="163">
        <v>2144.06</v>
      </c>
      <c r="AH72" s="93">
        <v>2524.14</v>
      </c>
      <c r="AI72" s="93">
        <v>3767.7</v>
      </c>
      <c r="AJ72" s="62">
        <v>2746.79</v>
      </c>
    </row>
    <row r="73" spans="1:36" ht="15.95" customHeight="1" x14ac:dyDescent="0.2">
      <c r="A73" s="19">
        <v>0.10023</v>
      </c>
      <c r="B73" s="12" t="s">
        <v>148</v>
      </c>
      <c r="C73" s="62">
        <v>213000</v>
      </c>
      <c r="D73" s="62">
        <v>192845.76</v>
      </c>
      <c r="E73" s="65">
        <f t="shared" si="41"/>
        <v>-20154.239999999991</v>
      </c>
      <c r="F73" s="65">
        <v>209556</v>
      </c>
      <c r="G73" s="65">
        <v>198616</v>
      </c>
      <c r="H73" s="62">
        <v>222755</v>
      </c>
      <c r="I73" s="235">
        <f t="shared" si="42"/>
        <v>24139</v>
      </c>
      <c r="J73" s="236">
        <f t="shared" si="43"/>
        <v>0.12153602932291457</v>
      </c>
      <c r="K73" s="72"/>
      <c r="L73" s="62">
        <v>173441.47</v>
      </c>
      <c r="M73" s="62">
        <v>25174.92</v>
      </c>
      <c r="N73" s="62">
        <f t="shared" si="44"/>
        <v>198616.39</v>
      </c>
      <c r="O73" s="62">
        <f t="shared" si="45"/>
        <v>15767.406363636364</v>
      </c>
      <c r="P73" s="62">
        <f t="shared" si="46"/>
        <v>189208.87636363637</v>
      </c>
      <c r="Q73" s="65">
        <v>209556</v>
      </c>
      <c r="R73" s="65">
        <v>200000</v>
      </c>
      <c r="S73" s="65">
        <v>208390</v>
      </c>
      <c r="T73" s="92"/>
      <c r="U73" s="19">
        <v>0.10023</v>
      </c>
      <c r="V73" s="12" t="s">
        <v>148</v>
      </c>
      <c r="W73" s="163">
        <v>35711.19</v>
      </c>
      <c r="X73" s="163">
        <v>60974.46</v>
      </c>
      <c r="Y73" s="163">
        <v>71073.23</v>
      </c>
      <c r="Z73" s="163">
        <v>96478.38</v>
      </c>
      <c r="AA73" s="163">
        <v>100409.71</v>
      </c>
      <c r="AB73" s="163">
        <v>116381.22</v>
      </c>
      <c r="AC73" s="163">
        <v>125851.48</v>
      </c>
      <c r="AD73" s="163">
        <v>156860.51999999999</v>
      </c>
      <c r="AE73" s="163">
        <v>168687.09</v>
      </c>
      <c r="AF73" s="163">
        <v>192573.76</v>
      </c>
      <c r="AG73" s="163">
        <v>186920.25</v>
      </c>
      <c r="AH73" s="93">
        <v>190229.08</v>
      </c>
      <c r="AI73" s="93">
        <v>173038.46</v>
      </c>
      <c r="AJ73" s="62">
        <v>192845.76</v>
      </c>
    </row>
    <row r="74" spans="1:36" ht="15.95" customHeight="1" x14ac:dyDescent="0.2">
      <c r="A74" s="19">
        <v>0.10025000000000001</v>
      </c>
      <c r="B74" s="12" t="s">
        <v>51</v>
      </c>
      <c r="C74" s="62">
        <v>7000</v>
      </c>
      <c r="D74" s="62">
        <v>5777.53</v>
      </c>
      <c r="E74" s="65">
        <f t="shared" si="41"/>
        <v>-1222.4700000000003</v>
      </c>
      <c r="F74" s="65">
        <v>6418</v>
      </c>
      <c r="G74" s="65">
        <v>6239</v>
      </c>
      <c r="H74" s="62">
        <v>6722</v>
      </c>
      <c r="I74" s="235">
        <f t="shared" si="42"/>
        <v>483</v>
      </c>
      <c r="J74" s="236">
        <f t="shared" si="43"/>
        <v>7.7416252604584068E-2</v>
      </c>
      <c r="K74" s="72"/>
      <c r="L74" s="62">
        <v>5719.08</v>
      </c>
      <c r="M74" s="62">
        <v>16.059999999999999</v>
      </c>
      <c r="N74" s="62">
        <f t="shared" si="44"/>
        <v>5735.14</v>
      </c>
      <c r="O74" s="62">
        <f t="shared" si="45"/>
        <v>519.9163636363636</v>
      </c>
      <c r="P74" s="62">
        <f t="shared" si="46"/>
        <v>6238.9963636363636</v>
      </c>
      <c r="Q74" s="65">
        <v>6418</v>
      </c>
      <c r="R74" s="65">
        <v>6000</v>
      </c>
      <c r="S74" s="65">
        <v>6551</v>
      </c>
      <c r="T74" s="92"/>
      <c r="U74" s="19">
        <v>0.10025000000000001</v>
      </c>
      <c r="V74" s="12" t="s">
        <v>51</v>
      </c>
      <c r="W74" s="163">
        <v>885.03</v>
      </c>
      <c r="X74" s="163">
        <v>1592.48</v>
      </c>
      <c r="Y74" s="163">
        <v>1364.18</v>
      </c>
      <c r="Z74" s="163">
        <v>1985.06</v>
      </c>
      <c r="AA74" s="163">
        <v>2236.81</v>
      </c>
      <c r="AB74" s="163">
        <v>3527.04</v>
      </c>
      <c r="AC74" s="163">
        <v>4371.96</v>
      </c>
      <c r="AD74" s="163">
        <v>4550.25</v>
      </c>
      <c r="AE74" s="163">
        <v>5870</v>
      </c>
      <c r="AF74" s="163">
        <v>5580.36</v>
      </c>
      <c r="AG74" s="163">
        <v>5688.88</v>
      </c>
      <c r="AH74" s="93">
        <v>5577.28</v>
      </c>
      <c r="AI74" s="93">
        <v>5227.72</v>
      </c>
      <c r="AJ74" s="62">
        <v>5777.53</v>
      </c>
    </row>
    <row r="75" spans="1:36" ht="15.95" customHeight="1" x14ac:dyDescent="0.2">
      <c r="A75" s="19">
        <v>0.10027</v>
      </c>
      <c r="B75" s="12" t="s">
        <v>184</v>
      </c>
      <c r="C75" s="62">
        <v>32000</v>
      </c>
      <c r="D75" s="62">
        <v>27350.81</v>
      </c>
      <c r="E75" s="65">
        <f t="shared" si="41"/>
        <v>-4649.1899999999987</v>
      </c>
      <c r="F75" s="65">
        <v>29951</v>
      </c>
      <c r="G75" s="65">
        <v>27733</v>
      </c>
      <c r="H75" s="62">
        <v>32626</v>
      </c>
      <c r="I75" s="235">
        <f t="shared" si="42"/>
        <v>4893</v>
      </c>
      <c r="J75" s="236">
        <f t="shared" si="43"/>
        <v>0.17643240904337792</v>
      </c>
      <c r="K75" s="72"/>
      <c r="L75" s="62">
        <v>23909.91</v>
      </c>
      <c r="M75" s="62">
        <v>3823.56</v>
      </c>
      <c r="N75" s="62">
        <f t="shared" si="44"/>
        <v>27733.47</v>
      </c>
      <c r="O75" s="62">
        <f t="shared" si="45"/>
        <v>2173.6281818181819</v>
      </c>
      <c r="P75" s="62">
        <f t="shared" si="46"/>
        <v>26083.538181818181</v>
      </c>
      <c r="Q75" s="65">
        <v>29951</v>
      </c>
      <c r="R75" s="65">
        <v>28000</v>
      </c>
      <c r="S75" s="65">
        <v>30572</v>
      </c>
      <c r="T75" s="92"/>
      <c r="U75" s="19">
        <v>0.10027</v>
      </c>
      <c r="V75" s="12" t="s">
        <v>184</v>
      </c>
      <c r="W75" s="163">
        <v>4328.7299999999996</v>
      </c>
      <c r="X75" s="163">
        <v>8338.7199999999993</v>
      </c>
      <c r="Y75" s="163">
        <v>9881.6</v>
      </c>
      <c r="Z75" s="163">
        <v>14722.9</v>
      </c>
      <c r="AA75" s="163">
        <v>16232.29</v>
      </c>
      <c r="AB75" s="163">
        <v>18358.09</v>
      </c>
      <c r="AC75" s="163">
        <v>20705.03</v>
      </c>
      <c r="AD75" s="163">
        <v>22012.65</v>
      </c>
      <c r="AE75" s="163">
        <v>24130.69</v>
      </c>
      <c r="AF75" s="163">
        <v>26996.94</v>
      </c>
      <c r="AG75" s="163">
        <v>26984.77</v>
      </c>
      <c r="AH75" s="93">
        <v>26592.44</v>
      </c>
      <c r="AI75" s="93">
        <v>24919.31</v>
      </c>
      <c r="AJ75" s="62">
        <v>27350.81</v>
      </c>
    </row>
    <row r="76" spans="1:36" ht="15.95" customHeight="1" x14ac:dyDescent="0.2">
      <c r="A76" s="19">
        <v>0.10031</v>
      </c>
      <c r="B76" s="12" t="s">
        <v>70</v>
      </c>
      <c r="C76" s="62">
        <v>0</v>
      </c>
      <c r="D76" s="62">
        <v>0</v>
      </c>
      <c r="E76" s="65">
        <f t="shared" si="41"/>
        <v>0</v>
      </c>
      <c r="F76" s="65">
        <v>0</v>
      </c>
      <c r="G76" s="65">
        <v>0</v>
      </c>
      <c r="H76" s="62">
        <v>0</v>
      </c>
      <c r="I76" s="235"/>
      <c r="J76" s="236"/>
      <c r="K76" s="72"/>
      <c r="L76" s="62">
        <v>0</v>
      </c>
      <c r="M76" s="62">
        <v>0</v>
      </c>
      <c r="N76" s="62">
        <f t="shared" si="44"/>
        <v>0</v>
      </c>
      <c r="O76" s="62">
        <f t="shared" si="45"/>
        <v>0</v>
      </c>
      <c r="P76" s="62">
        <f t="shared" si="46"/>
        <v>0</v>
      </c>
      <c r="Q76" s="65">
        <v>0</v>
      </c>
      <c r="R76" s="65">
        <v>0</v>
      </c>
      <c r="S76" s="65">
        <v>0</v>
      </c>
      <c r="T76" s="92"/>
      <c r="U76" s="19">
        <v>0.10031</v>
      </c>
      <c r="V76" s="12" t="s">
        <v>70</v>
      </c>
      <c r="W76" s="163">
        <v>0</v>
      </c>
      <c r="X76" s="163">
        <v>0</v>
      </c>
      <c r="Y76" s="163">
        <v>0</v>
      </c>
      <c r="Z76" s="163">
        <v>0</v>
      </c>
      <c r="AA76" s="163">
        <v>0</v>
      </c>
      <c r="AB76" s="163">
        <v>0</v>
      </c>
      <c r="AC76" s="163">
        <v>0</v>
      </c>
      <c r="AD76" s="163">
        <v>5400</v>
      </c>
      <c r="AE76" s="163">
        <v>5800</v>
      </c>
      <c r="AF76" s="163">
        <v>6300</v>
      </c>
      <c r="AG76" s="163">
        <v>7300</v>
      </c>
      <c r="AH76" s="93">
        <v>5600</v>
      </c>
      <c r="AI76" s="93">
        <v>1900</v>
      </c>
      <c r="AJ76" s="62">
        <v>0</v>
      </c>
    </row>
    <row r="77" spans="1:36" ht="15.95" customHeight="1" x14ac:dyDescent="0.2">
      <c r="A77" s="19">
        <v>0.10032000000000001</v>
      </c>
      <c r="B77" s="12" t="s">
        <v>19</v>
      </c>
      <c r="C77" s="62">
        <v>10000</v>
      </c>
      <c r="D77" s="62">
        <v>4815.2</v>
      </c>
      <c r="E77" s="65">
        <f t="shared" si="41"/>
        <v>-5184.8</v>
      </c>
      <c r="F77" s="65">
        <v>7000</v>
      </c>
      <c r="G77" s="65">
        <v>9000</v>
      </c>
      <c r="H77" s="62">
        <v>10000</v>
      </c>
      <c r="I77" s="235">
        <f t="shared" si="42"/>
        <v>1000</v>
      </c>
      <c r="J77" s="236">
        <f t="shared" si="43"/>
        <v>0.1111111111111111</v>
      </c>
      <c r="K77" s="63"/>
      <c r="L77" s="62">
        <v>7028</v>
      </c>
      <c r="M77" s="62">
        <v>82.5</v>
      </c>
      <c r="N77" s="62">
        <f t="shared" si="44"/>
        <v>7110.5</v>
      </c>
      <c r="O77" s="62">
        <f t="shared" si="45"/>
        <v>638.90909090909088</v>
      </c>
      <c r="P77" s="62">
        <f t="shared" si="46"/>
        <v>7666.909090909091</v>
      </c>
      <c r="Q77" s="65">
        <v>7000</v>
      </c>
      <c r="R77" s="65">
        <v>9000</v>
      </c>
      <c r="S77" s="65">
        <v>7000</v>
      </c>
      <c r="T77" s="92"/>
      <c r="U77" s="19">
        <v>0.10032000000000001</v>
      </c>
      <c r="V77" s="12" t="s">
        <v>19</v>
      </c>
      <c r="W77" s="163">
        <v>232</v>
      </c>
      <c r="X77" s="163">
        <v>380.75</v>
      </c>
      <c r="Y77" s="163">
        <v>768</v>
      </c>
      <c r="Z77" s="163">
        <v>5076</v>
      </c>
      <c r="AA77" s="163">
        <v>7318.99</v>
      </c>
      <c r="AB77" s="163">
        <v>2681.53</v>
      </c>
      <c r="AC77" s="163">
        <v>862.5</v>
      </c>
      <c r="AD77" s="163">
        <v>4253.5</v>
      </c>
      <c r="AE77" s="163">
        <v>13526.25</v>
      </c>
      <c r="AF77" s="163">
        <v>14059</v>
      </c>
      <c r="AG77" s="163">
        <v>22922.62</v>
      </c>
      <c r="AH77" s="93">
        <v>10156.23</v>
      </c>
      <c r="AI77" s="93">
        <v>6878.75</v>
      </c>
      <c r="AJ77" s="62">
        <v>4815.2</v>
      </c>
    </row>
    <row r="78" spans="1:36" ht="15.95" customHeight="1" x14ac:dyDescent="0.2">
      <c r="A78" s="19">
        <v>0.10033</v>
      </c>
      <c r="B78" s="12" t="s">
        <v>20</v>
      </c>
      <c r="C78" s="62">
        <v>2000</v>
      </c>
      <c r="D78" s="62">
        <v>1913.82</v>
      </c>
      <c r="E78" s="65">
        <f t="shared" si="41"/>
        <v>-86.180000000000064</v>
      </c>
      <c r="F78" s="65">
        <v>2500</v>
      </c>
      <c r="G78" s="65">
        <v>1500</v>
      </c>
      <c r="H78" s="62">
        <v>2000</v>
      </c>
      <c r="I78" s="235">
        <f t="shared" si="42"/>
        <v>500</v>
      </c>
      <c r="J78" s="236">
        <f t="shared" si="43"/>
        <v>0.33333333333333331</v>
      </c>
      <c r="K78" s="84"/>
      <c r="L78" s="62">
        <v>1237.5</v>
      </c>
      <c r="M78" s="62">
        <v>0</v>
      </c>
      <c r="N78" s="62">
        <f t="shared" si="44"/>
        <v>1237.5</v>
      </c>
      <c r="O78" s="62">
        <f t="shared" si="45"/>
        <v>112.5</v>
      </c>
      <c r="P78" s="62">
        <f t="shared" si="46"/>
        <v>1350</v>
      </c>
      <c r="Q78" s="65">
        <v>2500</v>
      </c>
      <c r="R78" s="65">
        <v>1500</v>
      </c>
      <c r="S78" s="65">
        <v>2500</v>
      </c>
      <c r="T78" s="92"/>
      <c r="U78" s="19">
        <v>0.10033</v>
      </c>
      <c r="V78" s="12" t="s">
        <v>20</v>
      </c>
      <c r="W78" s="163">
        <v>3470.71</v>
      </c>
      <c r="X78" s="163">
        <v>1278.56</v>
      </c>
      <c r="Y78" s="163">
        <v>1500.5</v>
      </c>
      <c r="Z78" s="163">
        <v>1337.5</v>
      </c>
      <c r="AA78" s="163">
        <v>1441.5</v>
      </c>
      <c r="AB78" s="163">
        <v>2527.59</v>
      </c>
      <c r="AC78" s="163">
        <v>2135</v>
      </c>
      <c r="AD78" s="163">
        <v>1328.98</v>
      </c>
      <c r="AE78" s="163">
        <v>1312.5</v>
      </c>
      <c r="AF78" s="163">
        <v>1312.5</v>
      </c>
      <c r="AG78" s="163">
        <v>1312.5</v>
      </c>
      <c r="AH78" s="93">
        <v>1312.5</v>
      </c>
      <c r="AI78" s="93">
        <v>1237.5</v>
      </c>
      <c r="AJ78" s="62">
        <v>1913.82</v>
      </c>
    </row>
    <row r="79" spans="1:36" ht="15.95" customHeight="1" x14ac:dyDescent="0.2">
      <c r="A79" s="19">
        <v>0.10034</v>
      </c>
      <c r="B79" s="12" t="s">
        <v>56</v>
      </c>
      <c r="C79" s="62">
        <v>1100</v>
      </c>
      <c r="D79" s="62">
        <v>0</v>
      </c>
      <c r="E79" s="65">
        <f t="shared" si="41"/>
        <v>-1100</v>
      </c>
      <c r="F79" s="65">
        <v>0</v>
      </c>
      <c r="G79" s="65">
        <v>0</v>
      </c>
      <c r="H79" s="62">
        <v>0</v>
      </c>
      <c r="I79" s="235"/>
      <c r="J79" s="236"/>
      <c r="K79" s="84"/>
      <c r="L79" s="62">
        <v>0</v>
      </c>
      <c r="M79" s="62">
        <v>0</v>
      </c>
      <c r="N79" s="62">
        <f t="shared" si="44"/>
        <v>0</v>
      </c>
      <c r="O79" s="62">
        <f t="shared" si="45"/>
        <v>0</v>
      </c>
      <c r="P79" s="62">
        <f t="shared" si="46"/>
        <v>0</v>
      </c>
      <c r="Q79" s="65">
        <v>0</v>
      </c>
      <c r="R79" s="65">
        <v>0</v>
      </c>
      <c r="S79" s="65">
        <v>0</v>
      </c>
      <c r="T79" s="92"/>
      <c r="U79" s="19">
        <v>0.10034</v>
      </c>
      <c r="V79" s="12" t="s">
        <v>56</v>
      </c>
      <c r="W79" s="163">
        <v>0</v>
      </c>
      <c r="X79" s="163">
        <v>0</v>
      </c>
      <c r="Y79" s="163"/>
      <c r="Z79" s="163"/>
      <c r="AA79" s="163"/>
      <c r="AB79" s="163">
        <v>0</v>
      </c>
      <c r="AC79" s="163">
        <v>1071.45</v>
      </c>
      <c r="AD79" s="163">
        <v>1122.5999999999999</v>
      </c>
      <c r="AE79" s="163">
        <v>1340.4</v>
      </c>
      <c r="AF79" s="163">
        <v>900</v>
      </c>
      <c r="AG79" s="163">
        <v>1070</v>
      </c>
      <c r="AH79" s="93">
        <v>420</v>
      </c>
      <c r="AI79" s="93">
        <v>0</v>
      </c>
      <c r="AJ79" s="62">
        <v>0</v>
      </c>
    </row>
    <row r="80" spans="1:36" ht="15.95" customHeight="1" x14ac:dyDescent="0.2">
      <c r="A80" s="19">
        <v>0.10043000000000001</v>
      </c>
      <c r="B80" s="12" t="s">
        <v>21</v>
      </c>
      <c r="C80" s="62">
        <v>20000</v>
      </c>
      <c r="D80" s="62">
        <v>25976.53</v>
      </c>
      <c r="E80" s="65">
        <f t="shared" si="41"/>
        <v>5976.5299999999988</v>
      </c>
      <c r="F80" s="65">
        <v>2500</v>
      </c>
      <c r="G80" s="65">
        <v>0</v>
      </c>
      <c r="H80" s="65">
        <v>2500</v>
      </c>
      <c r="I80" s="235">
        <f t="shared" si="42"/>
        <v>2500</v>
      </c>
      <c r="J80" s="236"/>
      <c r="K80" s="84"/>
      <c r="L80" s="62">
        <v>34852.480000000003</v>
      </c>
      <c r="M80" s="62">
        <v>280.48</v>
      </c>
      <c r="N80" s="62">
        <f t="shared" si="44"/>
        <v>35132.960000000006</v>
      </c>
      <c r="O80" s="62">
        <f t="shared" si="45"/>
        <v>3168.4072727272728</v>
      </c>
      <c r="P80" s="62">
        <f t="shared" si="46"/>
        <v>38020.887272727276</v>
      </c>
      <c r="Q80" s="65">
        <v>2500</v>
      </c>
      <c r="R80" s="65">
        <v>2500</v>
      </c>
      <c r="S80" s="65">
        <v>2500</v>
      </c>
      <c r="T80" s="92"/>
      <c r="U80" s="19">
        <v>0.10043000000000001</v>
      </c>
      <c r="V80" s="12" t="s">
        <v>21</v>
      </c>
      <c r="W80" s="163">
        <v>6047</v>
      </c>
      <c r="X80" s="163">
        <v>5072.28</v>
      </c>
      <c r="Y80" s="163">
        <v>880</v>
      </c>
      <c r="Z80" s="163">
        <v>2233.19</v>
      </c>
      <c r="AA80" s="163">
        <v>1349.99</v>
      </c>
      <c r="AB80" s="163">
        <v>3371.75</v>
      </c>
      <c r="AC80" s="163">
        <v>2697.5</v>
      </c>
      <c r="AD80" s="163">
        <v>5164.95</v>
      </c>
      <c r="AE80" s="163">
        <v>13001.31</v>
      </c>
      <c r="AF80" s="163">
        <v>17246.47</v>
      </c>
      <c r="AG80" s="163">
        <v>16858.169999999998</v>
      </c>
      <c r="AH80" s="93">
        <v>16295.15</v>
      </c>
      <c r="AI80" s="93">
        <v>24212.880000000001</v>
      </c>
      <c r="AJ80" s="62">
        <v>25976.53</v>
      </c>
    </row>
    <row r="81" spans="1:37" ht="15.95" customHeight="1" x14ac:dyDescent="0.2">
      <c r="A81" s="19"/>
      <c r="B81" s="12" t="s">
        <v>152</v>
      </c>
      <c r="C81" s="10"/>
      <c r="D81" s="62">
        <v>0</v>
      </c>
      <c r="E81" s="65">
        <f t="shared" si="41"/>
        <v>0</v>
      </c>
      <c r="F81" s="65">
        <v>450</v>
      </c>
      <c r="G81" s="65">
        <v>450</v>
      </c>
      <c r="H81" s="65">
        <v>450</v>
      </c>
      <c r="I81" s="235">
        <f t="shared" si="42"/>
        <v>0</v>
      </c>
      <c r="J81" s="236">
        <f t="shared" si="43"/>
        <v>0</v>
      </c>
      <c r="K81" s="65"/>
      <c r="L81" s="62">
        <v>0</v>
      </c>
      <c r="M81" s="62">
        <v>0</v>
      </c>
      <c r="N81" s="62">
        <v>0</v>
      </c>
      <c r="O81" s="62">
        <f t="shared" si="45"/>
        <v>0</v>
      </c>
      <c r="P81" s="62">
        <v>0</v>
      </c>
      <c r="Q81" s="65">
        <v>450</v>
      </c>
      <c r="R81" s="65">
        <v>450</v>
      </c>
      <c r="S81" s="65">
        <v>450</v>
      </c>
      <c r="T81" s="214"/>
      <c r="U81" s="19"/>
      <c r="V81" s="12" t="s">
        <v>152</v>
      </c>
      <c r="W81" s="167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93"/>
      <c r="AJ81" s="93"/>
      <c r="AK81" s="206"/>
    </row>
    <row r="82" spans="1:37" ht="15.95" customHeight="1" x14ac:dyDescent="0.2">
      <c r="A82" s="19"/>
      <c r="B82" s="12" t="s">
        <v>153</v>
      </c>
      <c r="C82" s="10"/>
      <c r="D82" s="62">
        <v>0</v>
      </c>
      <c r="E82" s="65">
        <f t="shared" si="41"/>
        <v>0</v>
      </c>
      <c r="F82" s="65">
        <v>3100</v>
      </c>
      <c r="G82" s="65">
        <v>3100</v>
      </c>
      <c r="H82" s="65">
        <v>3100</v>
      </c>
      <c r="I82" s="235">
        <f t="shared" si="42"/>
        <v>0</v>
      </c>
      <c r="J82" s="236">
        <f t="shared" si="43"/>
        <v>0</v>
      </c>
      <c r="K82" s="65"/>
      <c r="L82" s="62">
        <v>0</v>
      </c>
      <c r="M82" s="62">
        <v>0</v>
      </c>
      <c r="N82" s="62">
        <v>0</v>
      </c>
      <c r="O82" s="62">
        <f t="shared" si="45"/>
        <v>0</v>
      </c>
      <c r="P82" s="62">
        <v>0</v>
      </c>
      <c r="Q82" s="65">
        <v>3100</v>
      </c>
      <c r="R82" s="65">
        <v>3100</v>
      </c>
      <c r="S82" s="65">
        <v>3100</v>
      </c>
      <c r="T82" s="214"/>
      <c r="U82" s="19"/>
      <c r="V82" s="12" t="s">
        <v>153</v>
      </c>
      <c r="W82" s="167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93"/>
      <c r="AJ82" s="93"/>
      <c r="AK82" s="206"/>
    </row>
    <row r="83" spans="1:37" ht="15.95" customHeight="1" x14ac:dyDescent="0.2">
      <c r="A83" s="19"/>
      <c r="B83" s="12" t="s">
        <v>154</v>
      </c>
      <c r="C83" s="10"/>
      <c r="D83" s="62">
        <v>0</v>
      </c>
      <c r="E83" s="65">
        <f t="shared" si="41"/>
        <v>0</v>
      </c>
      <c r="F83" s="65">
        <v>5700</v>
      </c>
      <c r="G83" s="65">
        <v>5700</v>
      </c>
      <c r="H83" s="65">
        <v>5700</v>
      </c>
      <c r="I83" s="235">
        <f t="shared" si="42"/>
        <v>0</v>
      </c>
      <c r="J83" s="236">
        <f t="shared" si="43"/>
        <v>0</v>
      </c>
      <c r="K83" s="65"/>
      <c r="L83" s="62">
        <v>0</v>
      </c>
      <c r="M83" s="62">
        <v>0</v>
      </c>
      <c r="N83" s="62">
        <v>0</v>
      </c>
      <c r="O83" s="62">
        <f t="shared" si="45"/>
        <v>0</v>
      </c>
      <c r="P83" s="62">
        <v>0</v>
      </c>
      <c r="Q83" s="65">
        <v>5700</v>
      </c>
      <c r="R83" s="65">
        <v>5700</v>
      </c>
      <c r="S83" s="65">
        <v>5700</v>
      </c>
      <c r="T83" s="214"/>
      <c r="U83" s="19"/>
      <c r="V83" s="12" t="s">
        <v>154</v>
      </c>
      <c r="W83" s="167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93"/>
      <c r="AJ83" s="93"/>
      <c r="AK83" s="206"/>
    </row>
    <row r="84" spans="1:37" ht="15.95" customHeight="1" x14ac:dyDescent="0.2">
      <c r="A84" s="19"/>
      <c r="B84" s="12" t="s">
        <v>155</v>
      </c>
      <c r="C84" s="10"/>
      <c r="D84" s="62">
        <v>0</v>
      </c>
      <c r="E84" s="65">
        <f t="shared" si="41"/>
        <v>0</v>
      </c>
      <c r="F84" s="65">
        <v>1000</v>
      </c>
      <c r="G84" s="65">
        <v>1000</v>
      </c>
      <c r="H84" s="65">
        <v>1000</v>
      </c>
      <c r="I84" s="235">
        <f t="shared" si="42"/>
        <v>0</v>
      </c>
      <c r="J84" s="236">
        <f t="shared" si="43"/>
        <v>0</v>
      </c>
      <c r="K84" s="65"/>
      <c r="L84" s="62">
        <v>0</v>
      </c>
      <c r="M84" s="62">
        <v>0</v>
      </c>
      <c r="N84" s="62">
        <v>0</v>
      </c>
      <c r="O84" s="62">
        <f t="shared" si="45"/>
        <v>0</v>
      </c>
      <c r="P84" s="62">
        <v>0</v>
      </c>
      <c r="Q84" s="65">
        <v>1000</v>
      </c>
      <c r="R84" s="65">
        <v>1000</v>
      </c>
      <c r="S84" s="65">
        <v>1000</v>
      </c>
      <c r="T84" s="214"/>
      <c r="U84" s="19"/>
      <c r="V84" s="12" t="s">
        <v>155</v>
      </c>
      <c r="W84" s="167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93"/>
      <c r="AJ84" s="93"/>
      <c r="AK84" s="206"/>
    </row>
    <row r="85" spans="1:37" ht="15.95" customHeight="1" x14ac:dyDescent="0.2">
      <c r="A85" s="19"/>
      <c r="B85" s="12" t="s">
        <v>156</v>
      </c>
      <c r="C85" s="10"/>
      <c r="D85" s="62">
        <v>0</v>
      </c>
      <c r="E85" s="65">
        <f t="shared" si="41"/>
        <v>0</v>
      </c>
      <c r="F85" s="65">
        <v>1600</v>
      </c>
      <c r="G85" s="65">
        <v>1600</v>
      </c>
      <c r="H85" s="65">
        <v>0</v>
      </c>
      <c r="I85" s="235">
        <f t="shared" si="42"/>
        <v>-1600</v>
      </c>
      <c r="J85" s="236">
        <f t="shared" si="43"/>
        <v>-1</v>
      </c>
      <c r="K85" s="65"/>
      <c r="L85" s="62">
        <v>0</v>
      </c>
      <c r="M85" s="62">
        <v>0</v>
      </c>
      <c r="N85" s="62">
        <v>0</v>
      </c>
      <c r="O85" s="62">
        <f t="shared" si="45"/>
        <v>0</v>
      </c>
      <c r="P85" s="62">
        <v>0</v>
      </c>
      <c r="Q85" s="65">
        <v>1600</v>
      </c>
      <c r="R85" s="65">
        <v>1600</v>
      </c>
      <c r="S85" s="65">
        <v>1600</v>
      </c>
      <c r="T85" s="214"/>
      <c r="U85" s="19"/>
      <c r="V85" s="12" t="s">
        <v>156</v>
      </c>
      <c r="W85" s="167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93"/>
      <c r="AJ85" s="93"/>
      <c r="AK85" s="206"/>
    </row>
    <row r="86" spans="1:37" ht="15.95" customHeight="1" x14ac:dyDescent="0.2">
      <c r="A86" s="19"/>
      <c r="B86" s="12" t="s">
        <v>157</v>
      </c>
      <c r="C86" s="10"/>
      <c r="D86" s="62">
        <v>0</v>
      </c>
      <c r="E86" s="65">
        <f t="shared" si="41"/>
        <v>0</v>
      </c>
      <c r="F86" s="65">
        <v>100</v>
      </c>
      <c r="G86" s="65">
        <v>100</v>
      </c>
      <c r="H86" s="65">
        <v>100</v>
      </c>
      <c r="I86" s="235">
        <f t="shared" si="42"/>
        <v>0</v>
      </c>
      <c r="J86" s="236">
        <f t="shared" si="43"/>
        <v>0</v>
      </c>
      <c r="K86" s="65"/>
      <c r="L86" s="62">
        <v>0</v>
      </c>
      <c r="M86" s="62">
        <v>0</v>
      </c>
      <c r="N86" s="62">
        <v>0</v>
      </c>
      <c r="O86" s="62">
        <f t="shared" si="45"/>
        <v>0</v>
      </c>
      <c r="P86" s="62">
        <v>0</v>
      </c>
      <c r="Q86" s="65">
        <v>100</v>
      </c>
      <c r="R86" s="65">
        <v>100</v>
      </c>
      <c r="S86" s="65">
        <v>100</v>
      </c>
      <c r="T86" s="214"/>
      <c r="U86" s="19"/>
      <c r="V86" s="12" t="s">
        <v>157</v>
      </c>
      <c r="W86" s="167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93"/>
      <c r="AJ86" s="93"/>
      <c r="AK86" s="206"/>
    </row>
    <row r="87" spans="1:37" ht="15.95" customHeight="1" x14ac:dyDescent="0.2">
      <c r="A87" s="19"/>
      <c r="B87" s="12" t="s">
        <v>209</v>
      </c>
      <c r="C87" s="10"/>
      <c r="D87" s="62">
        <v>0</v>
      </c>
      <c r="E87" s="65">
        <f t="shared" si="41"/>
        <v>0</v>
      </c>
      <c r="F87" s="65">
        <v>3200</v>
      </c>
      <c r="G87" s="65">
        <v>3200</v>
      </c>
      <c r="H87" s="65">
        <v>3200</v>
      </c>
      <c r="I87" s="235">
        <f t="shared" si="42"/>
        <v>0</v>
      </c>
      <c r="J87" s="236">
        <f t="shared" si="43"/>
        <v>0</v>
      </c>
      <c r="K87" s="65"/>
      <c r="L87" s="62">
        <v>0</v>
      </c>
      <c r="M87" s="62">
        <v>0</v>
      </c>
      <c r="N87" s="62">
        <v>0</v>
      </c>
      <c r="O87" s="62">
        <f t="shared" si="45"/>
        <v>0</v>
      </c>
      <c r="P87" s="62">
        <v>0</v>
      </c>
      <c r="Q87" s="65">
        <v>3200</v>
      </c>
      <c r="R87" s="65">
        <v>3200</v>
      </c>
      <c r="S87" s="65">
        <v>3200</v>
      </c>
      <c r="T87" s="214"/>
      <c r="U87" s="19"/>
      <c r="V87" s="12" t="s">
        <v>209</v>
      </c>
      <c r="W87" s="167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93"/>
      <c r="AJ87" s="93"/>
      <c r="AK87" s="206"/>
    </row>
    <row r="88" spans="1:37" ht="15.95" customHeight="1" x14ac:dyDescent="0.2">
      <c r="A88" s="19"/>
      <c r="B88" s="12" t="s">
        <v>158</v>
      </c>
      <c r="C88" s="10"/>
      <c r="D88" s="62">
        <v>0</v>
      </c>
      <c r="E88" s="65">
        <f t="shared" si="41"/>
        <v>0</v>
      </c>
      <c r="F88" s="65">
        <v>4200</v>
      </c>
      <c r="G88" s="65">
        <v>4200</v>
      </c>
      <c r="H88" s="65">
        <v>4200</v>
      </c>
      <c r="I88" s="235">
        <f t="shared" si="42"/>
        <v>0</v>
      </c>
      <c r="J88" s="236">
        <f t="shared" si="43"/>
        <v>0</v>
      </c>
      <c r="K88" s="65"/>
      <c r="L88" s="62">
        <v>0</v>
      </c>
      <c r="M88" s="62">
        <v>0</v>
      </c>
      <c r="N88" s="62">
        <v>0</v>
      </c>
      <c r="O88" s="62">
        <f t="shared" si="45"/>
        <v>0</v>
      </c>
      <c r="P88" s="62">
        <v>0</v>
      </c>
      <c r="Q88" s="65">
        <v>4200</v>
      </c>
      <c r="R88" s="65">
        <v>4200</v>
      </c>
      <c r="S88" s="65">
        <v>4200</v>
      </c>
      <c r="T88" s="214"/>
      <c r="U88" s="19"/>
      <c r="V88" s="12" t="s">
        <v>158</v>
      </c>
      <c r="W88" s="167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93"/>
      <c r="AJ88" s="93"/>
      <c r="AK88" s="206"/>
    </row>
    <row r="89" spans="1:37" ht="15.95" customHeight="1" x14ac:dyDescent="0.2">
      <c r="A89" s="19"/>
      <c r="B89" s="12" t="s">
        <v>159</v>
      </c>
      <c r="C89" s="10"/>
      <c r="D89" s="62">
        <v>0</v>
      </c>
      <c r="E89" s="65">
        <f t="shared" si="41"/>
        <v>0</v>
      </c>
      <c r="F89" s="65">
        <v>10800</v>
      </c>
      <c r="G89" s="65">
        <v>10800</v>
      </c>
      <c r="H89" s="65">
        <v>10800</v>
      </c>
      <c r="I89" s="235">
        <f t="shared" si="42"/>
        <v>0</v>
      </c>
      <c r="J89" s="236">
        <f t="shared" si="43"/>
        <v>0</v>
      </c>
      <c r="K89" s="65"/>
      <c r="L89" s="62">
        <v>0</v>
      </c>
      <c r="M89" s="62">
        <v>0</v>
      </c>
      <c r="N89" s="62">
        <v>0</v>
      </c>
      <c r="O89" s="62">
        <f t="shared" si="45"/>
        <v>0</v>
      </c>
      <c r="P89" s="62">
        <v>0</v>
      </c>
      <c r="Q89" s="65">
        <v>10800</v>
      </c>
      <c r="R89" s="65">
        <v>10800</v>
      </c>
      <c r="S89" s="65">
        <v>10800</v>
      </c>
      <c r="T89" s="214"/>
      <c r="U89" s="19"/>
      <c r="V89" s="12" t="s">
        <v>159</v>
      </c>
      <c r="W89" s="167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93"/>
      <c r="AJ89" s="93"/>
      <c r="AK89" s="206"/>
    </row>
    <row r="90" spans="1:37" ht="15.95" customHeight="1" x14ac:dyDescent="0.2">
      <c r="A90" s="19"/>
      <c r="B90" s="12" t="s">
        <v>160</v>
      </c>
      <c r="C90" s="10"/>
      <c r="D90" s="62">
        <f>SUM(G81:G92)</f>
        <v>38250</v>
      </c>
      <c r="E90" s="65">
        <f t="shared" si="41"/>
        <v>38250</v>
      </c>
      <c r="F90" s="65">
        <v>4300</v>
      </c>
      <c r="G90" s="65">
        <v>4300</v>
      </c>
      <c r="H90" s="65">
        <v>4300</v>
      </c>
      <c r="I90" s="235">
        <f t="shared" si="42"/>
        <v>0</v>
      </c>
      <c r="J90" s="236">
        <f t="shared" si="43"/>
        <v>0</v>
      </c>
      <c r="K90" s="65"/>
      <c r="L90" s="62">
        <v>0</v>
      </c>
      <c r="M90" s="62">
        <v>0</v>
      </c>
      <c r="N90" s="62">
        <v>0</v>
      </c>
      <c r="O90" s="62">
        <f t="shared" si="45"/>
        <v>0</v>
      </c>
      <c r="P90" s="62">
        <v>0</v>
      </c>
      <c r="Q90" s="65">
        <v>4300</v>
      </c>
      <c r="R90" s="65">
        <v>4300</v>
      </c>
      <c r="S90" s="65">
        <v>4300</v>
      </c>
      <c r="T90" s="214"/>
      <c r="U90" s="19"/>
      <c r="V90" s="12" t="s">
        <v>160</v>
      </c>
      <c r="W90" s="167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93"/>
      <c r="AJ90" s="93"/>
      <c r="AK90" s="206"/>
    </row>
    <row r="91" spans="1:37" ht="15.95" customHeight="1" x14ac:dyDescent="0.2">
      <c r="A91" s="19"/>
      <c r="B91" s="12" t="s">
        <v>210</v>
      </c>
      <c r="C91" s="10"/>
      <c r="D91" s="62">
        <v>0</v>
      </c>
      <c r="E91" s="65">
        <f t="shared" si="41"/>
        <v>0</v>
      </c>
      <c r="F91" s="65">
        <v>0</v>
      </c>
      <c r="G91" s="65">
        <v>3500</v>
      </c>
      <c r="H91" s="65">
        <v>3500</v>
      </c>
      <c r="I91" s="235">
        <f t="shared" si="42"/>
        <v>0</v>
      </c>
      <c r="J91" s="236">
        <f t="shared" si="43"/>
        <v>0</v>
      </c>
      <c r="K91" s="72"/>
      <c r="L91" s="62">
        <v>0</v>
      </c>
      <c r="M91" s="62">
        <v>0</v>
      </c>
      <c r="N91" s="62">
        <v>0</v>
      </c>
      <c r="O91" s="62">
        <f t="shared" si="45"/>
        <v>0</v>
      </c>
      <c r="P91" s="62">
        <v>0</v>
      </c>
      <c r="Q91" s="65">
        <v>0</v>
      </c>
      <c r="R91" s="65">
        <v>3500</v>
      </c>
      <c r="S91" s="65">
        <v>3500</v>
      </c>
      <c r="T91" s="206"/>
      <c r="U91" s="19"/>
      <c r="V91" s="12" t="s">
        <v>210</v>
      </c>
      <c r="W91" s="167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93"/>
      <c r="AJ91" s="93"/>
      <c r="AK91" s="63"/>
    </row>
    <row r="92" spans="1:37" ht="15.95" customHeight="1" x14ac:dyDescent="0.2">
      <c r="A92" s="19"/>
      <c r="B92" s="12" t="s">
        <v>211</v>
      </c>
      <c r="C92" s="10"/>
      <c r="D92" s="62">
        <v>0</v>
      </c>
      <c r="E92" s="65">
        <f t="shared" si="41"/>
        <v>0</v>
      </c>
      <c r="F92" s="65">
        <v>0</v>
      </c>
      <c r="G92" s="65">
        <v>300</v>
      </c>
      <c r="H92" s="65">
        <v>300</v>
      </c>
      <c r="I92" s="235">
        <f t="shared" si="42"/>
        <v>0</v>
      </c>
      <c r="J92" s="236">
        <f t="shared" si="43"/>
        <v>0</v>
      </c>
      <c r="K92" s="72"/>
      <c r="L92" s="62">
        <v>0</v>
      </c>
      <c r="M92" s="62">
        <v>0</v>
      </c>
      <c r="N92" s="62">
        <v>0</v>
      </c>
      <c r="O92" s="62">
        <f t="shared" si="45"/>
        <v>0</v>
      </c>
      <c r="P92" s="62">
        <v>0</v>
      </c>
      <c r="Q92" s="65">
        <v>0</v>
      </c>
      <c r="R92" s="65">
        <v>300</v>
      </c>
      <c r="S92" s="65">
        <v>300</v>
      </c>
      <c r="T92" s="206"/>
      <c r="U92" s="19"/>
      <c r="V92" s="12" t="s">
        <v>211</v>
      </c>
      <c r="W92" s="167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93"/>
      <c r="AJ92" s="93"/>
      <c r="AK92" s="63"/>
    </row>
    <row r="93" spans="1:37" ht="15.95" customHeight="1" x14ac:dyDescent="0.2">
      <c r="A93" s="19">
        <v>0.10044</v>
      </c>
      <c r="B93" s="12" t="s">
        <v>62</v>
      </c>
      <c r="C93" s="62">
        <v>9000</v>
      </c>
      <c r="D93" s="62">
        <v>5195.6099999999997</v>
      </c>
      <c r="E93" s="65">
        <f t="shared" si="41"/>
        <v>-3804.3900000000003</v>
      </c>
      <c r="F93" s="65">
        <v>5500</v>
      </c>
      <c r="G93" s="65">
        <v>5000</v>
      </c>
      <c r="H93" s="65">
        <v>5000</v>
      </c>
      <c r="I93" s="235">
        <f t="shared" si="42"/>
        <v>0</v>
      </c>
      <c r="J93" s="236">
        <f t="shared" si="43"/>
        <v>0</v>
      </c>
      <c r="K93" s="84"/>
      <c r="L93" s="62">
        <v>2811.94</v>
      </c>
      <c r="M93" s="62">
        <v>752.32</v>
      </c>
      <c r="N93" s="62">
        <f t="shared" si="44"/>
        <v>3564.26</v>
      </c>
      <c r="O93" s="62">
        <f t="shared" si="45"/>
        <v>255.63090909090909</v>
      </c>
      <c r="P93" s="62">
        <f t="shared" si="46"/>
        <v>3067.570909090909</v>
      </c>
      <c r="Q93" s="65">
        <v>5500</v>
      </c>
      <c r="R93" s="65">
        <v>5000</v>
      </c>
      <c r="S93" s="65">
        <v>5500</v>
      </c>
      <c r="T93" s="92"/>
      <c r="U93" s="19">
        <v>0.10044</v>
      </c>
      <c r="V93" s="12" t="s">
        <v>62</v>
      </c>
      <c r="W93" s="163">
        <v>2309.39</v>
      </c>
      <c r="X93" s="163">
        <v>2223.23</v>
      </c>
      <c r="Y93" s="163">
        <v>2712.09</v>
      </c>
      <c r="Z93" s="163">
        <v>5274.47</v>
      </c>
      <c r="AA93" s="163">
        <v>5897.08</v>
      </c>
      <c r="AB93" s="163">
        <v>6324.76</v>
      </c>
      <c r="AC93" s="163">
        <v>6424.84</v>
      </c>
      <c r="AD93" s="163">
        <v>6172.86</v>
      </c>
      <c r="AE93" s="163">
        <v>6794.65</v>
      </c>
      <c r="AF93" s="163">
        <v>6162</v>
      </c>
      <c r="AG93" s="163">
        <v>7443.67</v>
      </c>
      <c r="AH93" s="93">
        <v>6582.77</v>
      </c>
      <c r="AI93" s="93">
        <v>4565.96</v>
      </c>
      <c r="AJ93" s="62">
        <v>5195.6099999999997</v>
      </c>
    </row>
    <row r="94" spans="1:37" ht="15.95" customHeight="1" x14ac:dyDescent="0.2">
      <c r="A94" s="19">
        <v>0.10051</v>
      </c>
      <c r="B94" s="12" t="s">
        <v>49</v>
      </c>
      <c r="C94" s="62">
        <v>165000</v>
      </c>
      <c r="D94" s="62">
        <v>96091.1</v>
      </c>
      <c r="E94" s="65">
        <f t="shared" si="41"/>
        <v>-68908.899999999994</v>
      </c>
      <c r="F94" s="65">
        <v>120000</v>
      </c>
      <c r="G94" s="65">
        <v>120000</v>
      </c>
      <c r="H94" s="65">
        <v>130000</v>
      </c>
      <c r="I94" s="235">
        <f t="shared" si="42"/>
        <v>10000</v>
      </c>
      <c r="J94" s="236">
        <f t="shared" si="43"/>
        <v>8.3333333333333329E-2</v>
      </c>
      <c r="K94" s="84"/>
      <c r="L94" s="62">
        <v>109573.2</v>
      </c>
      <c r="M94" s="62">
        <v>0</v>
      </c>
      <c r="N94" s="62">
        <f t="shared" si="44"/>
        <v>109573.2</v>
      </c>
      <c r="O94" s="62">
        <f t="shared" si="45"/>
        <v>9961.1999999999989</v>
      </c>
      <c r="P94" s="62">
        <f t="shared" si="46"/>
        <v>119534.39999999999</v>
      </c>
      <c r="Q94" s="65">
        <v>120000</v>
      </c>
      <c r="R94" s="65">
        <v>120000</v>
      </c>
      <c r="S94" s="65">
        <v>120000</v>
      </c>
      <c r="T94" s="92"/>
      <c r="U94" s="19">
        <v>0.10051</v>
      </c>
      <c r="V94" s="12" t="s">
        <v>49</v>
      </c>
      <c r="W94" s="163">
        <v>35776.03</v>
      </c>
      <c r="X94" s="163">
        <v>63920.13</v>
      </c>
      <c r="Y94" s="163">
        <v>61358.8</v>
      </c>
      <c r="Z94" s="163">
        <v>73518.899999999994</v>
      </c>
      <c r="AA94" s="163">
        <v>93550.3</v>
      </c>
      <c r="AB94" s="163">
        <v>104775.22</v>
      </c>
      <c r="AC94" s="163">
        <v>127860.05</v>
      </c>
      <c r="AD94" s="163">
        <v>150949.25</v>
      </c>
      <c r="AE94" s="163">
        <v>155951.62</v>
      </c>
      <c r="AF94" s="163">
        <v>148784.6</v>
      </c>
      <c r="AG94" s="163">
        <v>155811</v>
      </c>
      <c r="AH94" s="93">
        <v>126891.16</v>
      </c>
      <c r="AI94" s="93">
        <v>108490</v>
      </c>
      <c r="AJ94" s="62">
        <v>96091.1</v>
      </c>
    </row>
    <row r="95" spans="1:37" ht="15.95" customHeight="1" x14ac:dyDescent="0.2">
      <c r="A95" s="19">
        <v>0.10052</v>
      </c>
      <c r="B95" s="12" t="s">
        <v>68</v>
      </c>
      <c r="C95" s="62">
        <v>1000</v>
      </c>
      <c r="D95" s="62">
        <v>686.02</v>
      </c>
      <c r="E95" s="65">
        <f t="shared" si="41"/>
        <v>-313.98</v>
      </c>
      <c r="F95" s="65">
        <v>1000</v>
      </c>
      <c r="G95" s="65">
        <v>200</v>
      </c>
      <c r="H95" s="65">
        <v>200</v>
      </c>
      <c r="I95" s="235">
        <f t="shared" si="42"/>
        <v>0</v>
      </c>
      <c r="J95" s="236">
        <f t="shared" si="43"/>
        <v>0</v>
      </c>
      <c r="K95" s="84"/>
      <c r="L95" s="62">
        <v>116.25</v>
      </c>
      <c r="M95" s="62">
        <v>40.39</v>
      </c>
      <c r="N95" s="62">
        <f t="shared" si="44"/>
        <v>156.63999999999999</v>
      </c>
      <c r="O95" s="62">
        <f t="shared" si="45"/>
        <v>10.568181818181818</v>
      </c>
      <c r="P95" s="62">
        <f t="shared" si="46"/>
        <v>126.81818181818181</v>
      </c>
      <c r="Q95" s="65">
        <v>1000</v>
      </c>
      <c r="R95" s="65">
        <v>1000</v>
      </c>
      <c r="S95" s="65">
        <v>1000</v>
      </c>
      <c r="T95" s="92"/>
      <c r="U95" s="19">
        <v>0.10052</v>
      </c>
      <c r="V95" s="12" t="s">
        <v>68</v>
      </c>
      <c r="W95" s="163">
        <v>0</v>
      </c>
      <c r="X95" s="163">
        <v>0</v>
      </c>
      <c r="Y95" s="163"/>
      <c r="Z95" s="163"/>
      <c r="AA95" s="163"/>
      <c r="AB95" s="163"/>
      <c r="AC95" s="163">
        <v>99</v>
      </c>
      <c r="AD95" s="163">
        <v>727.09</v>
      </c>
      <c r="AE95" s="163">
        <v>696.08</v>
      </c>
      <c r="AF95" s="163">
        <v>693.53</v>
      </c>
      <c r="AG95" s="163">
        <v>753.74</v>
      </c>
      <c r="AH95" s="93">
        <v>696.04</v>
      </c>
      <c r="AI95" s="93">
        <v>852.2</v>
      </c>
      <c r="AJ95" s="62">
        <v>686.02</v>
      </c>
    </row>
    <row r="96" spans="1:37" ht="15.95" customHeight="1" x14ac:dyDescent="0.2">
      <c r="A96" s="19">
        <v>0.10052999999999999</v>
      </c>
      <c r="B96" s="12" t="s">
        <v>120</v>
      </c>
      <c r="C96" s="62">
        <v>20000</v>
      </c>
      <c r="D96" s="62">
        <v>17651.259999999998</v>
      </c>
      <c r="E96" s="65">
        <f t="shared" si="41"/>
        <v>-2348.7400000000016</v>
      </c>
      <c r="F96" s="65">
        <v>20000</v>
      </c>
      <c r="G96" s="65">
        <v>18000</v>
      </c>
      <c r="H96" s="65">
        <v>18000</v>
      </c>
      <c r="I96" s="235">
        <f t="shared" si="42"/>
        <v>0</v>
      </c>
      <c r="J96" s="236">
        <f t="shared" si="43"/>
        <v>0</v>
      </c>
      <c r="K96" s="84"/>
      <c r="L96" s="62">
        <v>15496.71</v>
      </c>
      <c r="M96" s="62">
        <v>1478.52</v>
      </c>
      <c r="N96" s="62">
        <f t="shared" si="44"/>
        <v>16975.23</v>
      </c>
      <c r="O96" s="62">
        <f t="shared" si="45"/>
        <v>1408.7918181818181</v>
      </c>
      <c r="P96" s="62">
        <f t="shared" si="46"/>
        <v>16905.501818181816</v>
      </c>
      <c r="Q96" s="65">
        <v>20000</v>
      </c>
      <c r="R96" s="65">
        <v>20000</v>
      </c>
      <c r="S96" s="65">
        <v>20000</v>
      </c>
      <c r="T96" s="92"/>
      <c r="U96" s="19">
        <v>0.10052999999999999</v>
      </c>
      <c r="V96" s="12" t="s">
        <v>120</v>
      </c>
      <c r="W96" s="163">
        <v>8914.92</v>
      </c>
      <c r="X96" s="163">
        <v>10344.91</v>
      </c>
      <c r="Y96" s="163">
        <v>10838.78</v>
      </c>
      <c r="Z96" s="163">
        <v>15219.25</v>
      </c>
      <c r="AA96" s="163">
        <v>18126.169999999998</v>
      </c>
      <c r="AB96" s="163">
        <v>16766.14</v>
      </c>
      <c r="AC96" s="163">
        <v>14186.18</v>
      </c>
      <c r="AD96" s="163">
        <v>12650.04</v>
      </c>
      <c r="AE96" s="163">
        <v>17646.37</v>
      </c>
      <c r="AF96" s="163">
        <v>17789.73</v>
      </c>
      <c r="AG96" s="163">
        <v>20617.63</v>
      </c>
      <c r="AH96" s="93">
        <v>19402.240000000002</v>
      </c>
      <c r="AI96" s="93">
        <v>18987.95</v>
      </c>
      <c r="AJ96" s="62">
        <v>17651.259999999998</v>
      </c>
    </row>
    <row r="97" spans="1:36" ht="15.95" customHeight="1" x14ac:dyDescent="0.2">
      <c r="A97" s="19">
        <v>0.10054</v>
      </c>
      <c r="B97" s="12" t="s">
        <v>22</v>
      </c>
      <c r="C97" s="62">
        <v>100</v>
      </c>
      <c r="D97" s="62">
        <v>19.13</v>
      </c>
      <c r="E97" s="65">
        <f t="shared" si="41"/>
        <v>-80.87</v>
      </c>
      <c r="F97" s="65">
        <v>1500</v>
      </c>
      <c r="G97" s="65">
        <v>500</v>
      </c>
      <c r="H97" s="65">
        <v>500</v>
      </c>
      <c r="I97" s="235">
        <f t="shared" si="42"/>
        <v>0</v>
      </c>
      <c r="J97" s="236">
        <f t="shared" si="43"/>
        <v>0</v>
      </c>
      <c r="K97" s="84"/>
      <c r="L97" s="62">
        <v>0</v>
      </c>
      <c r="M97" s="62">
        <v>19.13</v>
      </c>
      <c r="N97" s="62">
        <f t="shared" si="44"/>
        <v>19.13</v>
      </c>
      <c r="O97" s="62">
        <f t="shared" si="45"/>
        <v>0</v>
      </c>
      <c r="P97" s="62">
        <f t="shared" si="46"/>
        <v>0</v>
      </c>
      <c r="Q97" s="65">
        <v>1500</v>
      </c>
      <c r="R97" s="65">
        <v>1000</v>
      </c>
      <c r="S97" s="65">
        <v>1500</v>
      </c>
      <c r="T97" s="92"/>
      <c r="U97" s="19">
        <v>0.10054</v>
      </c>
      <c r="V97" s="12" t="s">
        <v>22</v>
      </c>
      <c r="W97" s="163">
        <v>2870.7</v>
      </c>
      <c r="X97" s="163">
        <v>4981.1400000000003</v>
      </c>
      <c r="Y97" s="163">
        <v>3162.94</v>
      </c>
      <c r="Z97" s="163">
        <v>1270.33</v>
      </c>
      <c r="AA97" s="163">
        <v>18.18</v>
      </c>
      <c r="AB97" s="163">
        <v>1570.68</v>
      </c>
      <c r="AC97" s="163">
        <v>59.26</v>
      </c>
      <c r="AD97" s="163">
        <v>272.39</v>
      </c>
      <c r="AE97" s="163">
        <v>15.27</v>
      </c>
      <c r="AF97" s="163">
        <v>18.899999999999999</v>
      </c>
      <c r="AG97" s="163">
        <v>0</v>
      </c>
      <c r="AH97" s="93">
        <v>38.9</v>
      </c>
      <c r="AI97" s="93">
        <v>1171.45</v>
      </c>
      <c r="AJ97" s="62">
        <v>19.13</v>
      </c>
    </row>
    <row r="98" spans="1:36" ht="15.95" customHeight="1" x14ac:dyDescent="0.2">
      <c r="A98" s="19">
        <v>0.10055</v>
      </c>
      <c r="B98" s="12" t="s">
        <v>61</v>
      </c>
      <c r="C98" s="62">
        <v>2000</v>
      </c>
      <c r="D98" s="62">
        <v>611.05999999999995</v>
      </c>
      <c r="E98" s="65">
        <f t="shared" si="41"/>
        <v>-1388.94</v>
      </c>
      <c r="F98" s="65">
        <v>2000</v>
      </c>
      <c r="G98" s="65">
        <v>2000</v>
      </c>
      <c r="H98" s="65">
        <v>2000</v>
      </c>
      <c r="I98" s="235">
        <f t="shared" si="42"/>
        <v>0</v>
      </c>
      <c r="J98" s="236">
        <f t="shared" si="43"/>
        <v>0</v>
      </c>
      <c r="K98" s="84"/>
      <c r="L98" s="62">
        <v>818.7</v>
      </c>
      <c r="M98" s="62">
        <v>1511.06</v>
      </c>
      <c r="N98" s="62">
        <f t="shared" si="44"/>
        <v>2329.7600000000002</v>
      </c>
      <c r="O98" s="62">
        <f t="shared" si="45"/>
        <v>74.427272727272737</v>
      </c>
      <c r="P98" s="62">
        <f t="shared" si="46"/>
        <v>893.12727272727284</v>
      </c>
      <c r="Q98" s="65">
        <v>2000</v>
      </c>
      <c r="R98" s="65">
        <v>2000</v>
      </c>
      <c r="S98" s="65">
        <v>2000</v>
      </c>
      <c r="T98" s="92"/>
      <c r="U98" s="19">
        <v>0.10055</v>
      </c>
      <c r="V98" s="12" t="s">
        <v>61</v>
      </c>
      <c r="W98" s="163">
        <v>0</v>
      </c>
      <c r="X98" s="163">
        <v>1937.99</v>
      </c>
      <c r="Y98" s="163">
        <v>1297.53</v>
      </c>
      <c r="Z98" s="163">
        <v>2180.0700000000002</v>
      </c>
      <c r="AA98" s="163">
        <v>571.69000000000005</v>
      </c>
      <c r="AB98" s="163">
        <v>418.16</v>
      </c>
      <c r="AC98" s="163">
        <v>2305.7600000000002</v>
      </c>
      <c r="AD98" s="163">
        <v>1266.24</v>
      </c>
      <c r="AE98" s="163">
        <v>1259.3499999999999</v>
      </c>
      <c r="AF98" s="163">
        <v>1730.8</v>
      </c>
      <c r="AG98" s="163">
        <v>1463.57</v>
      </c>
      <c r="AH98" s="93">
        <v>1464.29</v>
      </c>
      <c r="AI98" s="93">
        <v>869.92</v>
      </c>
      <c r="AJ98" s="62">
        <v>611.05999999999995</v>
      </c>
    </row>
    <row r="99" spans="1:36" ht="15.95" customHeight="1" x14ac:dyDescent="0.2">
      <c r="A99" s="19">
        <v>0.10059</v>
      </c>
      <c r="B99" s="12" t="s">
        <v>54</v>
      </c>
      <c r="C99" s="62">
        <v>5000</v>
      </c>
      <c r="D99" s="62">
        <v>4980.95</v>
      </c>
      <c r="E99" s="65">
        <f t="shared" si="41"/>
        <v>-19.050000000000182</v>
      </c>
      <c r="F99" s="65">
        <v>5000</v>
      </c>
      <c r="G99" s="65">
        <v>5000</v>
      </c>
      <c r="H99" s="65">
        <v>5000</v>
      </c>
      <c r="I99" s="235">
        <f t="shared" si="42"/>
        <v>0</v>
      </c>
      <c r="J99" s="236">
        <f t="shared" si="43"/>
        <v>0</v>
      </c>
      <c r="K99" s="84"/>
      <c r="L99" s="62">
        <v>0</v>
      </c>
      <c r="M99" s="62">
        <v>3569.57</v>
      </c>
      <c r="N99" s="62">
        <f t="shared" si="44"/>
        <v>3569.57</v>
      </c>
      <c r="O99" s="62">
        <f t="shared" si="45"/>
        <v>0</v>
      </c>
      <c r="P99" s="62">
        <f t="shared" si="46"/>
        <v>0</v>
      </c>
      <c r="Q99" s="65">
        <v>5000</v>
      </c>
      <c r="R99" s="65">
        <v>5000</v>
      </c>
      <c r="S99" s="65">
        <v>5000</v>
      </c>
      <c r="T99" s="92"/>
      <c r="U99" s="19">
        <v>0.10059</v>
      </c>
      <c r="V99" s="12" t="s">
        <v>54</v>
      </c>
      <c r="W99" s="163">
        <v>1441.61</v>
      </c>
      <c r="X99" s="163">
        <v>1775.72</v>
      </c>
      <c r="Y99" s="163">
        <v>1660.6</v>
      </c>
      <c r="Z99" s="163">
        <v>1805.37</v>
      </c>
      <c r="AA99" s="163">
        <v>3759.39</v>
      </c>
      <c r="AB99" s="163">
        <v>2501.37</v>
      </c>
      <c r="AC99" s="163">
        <v>8547.1299999999992</v>
      </c>
      <c r="AD99" s="163">
        <v>4916.9799999999996</v>
      </c>
      <c r="AE99" s="163">
        <v>4995.8999999999996</v>
      </c>
      <c r="AF99" s="163">
        <v>4303.0200000000004</v>
      </c>
      <c r="AG99" s="163">
        <v>4251.25</v>
      </c>
      <c r="AH99" s="93">
        <v>4535.63</v>
      </c>
      <c r="AI99" s="93">
        <v>4866.37</v>
      </c>
      <c r="AJ99" s="62">
        <v>4980.95</v>
      </c>
    </row>
    <row r="100" spans="1:36" ht="15.95" customHeight="1" x14ac:dyDescent="0.2">
      <c r="A100" s="19">
        <v>0.10061</v>
      </c>
      <c r="B100" s="12" t="s">
        <v>15</v>
      </c>
      <c r="C100" s="62">
        <v>18000</v>
      </c>
      <c r="D100" s="62">
        <v>17999.97</v>
      </c>
      <c r="E100" s="65">
        <f t="shared" si="41"/>
        <v>-2.9999999998835847E-2</v>
      </c>
      <c r="F100" s="65">
        <v>17000</v>
      </c>
      <c r="G100" s="65">
        <v>15000</v>
      </c>
      <c r="H100" s="65">
        <v>16000</v>
      </c>
      <c r="I100" s="235">
        <f t="shared" si="42"/>
        <v>1000</v>
      </c>
      <c r="J100" s="236">
        <f t="shared" si="43"/>
        <v>6.6666666666666666E-2</v>
      </c>
      <c r="K100" s="84"/>
      <c r="L100" s="62">
        <v>12928.18</v>
      </c>
      <c r="M100" s="62">
        <v>-834.78</v>
      </c>
      <c r="N100" s="62">
        <f t="shared" si="44"/>
        <v>12093.4</v>
      </c>
      <c r="O100" s="62">
        <f t="shared" si="45"/>
        <v>1175.2890909090909</v>
      </c>
      <c r="P100" s="62">
        <f t="shared" si="46"/>
        <v>14103.469090909091</v>
      </c>
      <c r="Q100" s="65">
        <v>17000</v>
      </c>
      <c r="R100" s="65">
        <v>17000</v>
      </c>
      <c r="S100" s="65">
        <v>17000</v>
      </c>
      <c r="T100" s="92"/>
      <c r="U100" s="19">
        <v>0.10061</v>
      </c>
      <c r="V100" s="12" t="s">
        <v>15</v>
      </c>
      <c r="W100" s="163">
        <v>9882.36</v>
      </c>
      <c r="X100" s="163">
        <v>14492.01</v>
      </c>
      <c r="Y100" s="163">
        <v>15290.87</v>
      </c>
      <c r="Z100" s="163">
        <v>26266.44</v>
      </c>
      <c r="AA100" s="163">
        <v>23347.84</v>
      </c>
      <c r="AB100" s="163">
        <v>15048.25</v>
      </c>
      <c r="AC100" s="163">
        <v>17415.509999999998</v>
      </c>
      <c r="AD100" s="163">
        <v>14709.06</v>
      </c>
      <c r="AE100" s="163">
        <v>19759.55</v>
      </c>
      <c r="AF100" s="163">
        <v>15326.75</v>
      </c>
      <c r="AG100" s="163">
        <v>19415.95</v>
      </c>
      <c r="AH100" s="93">
        <v>15159.73</v>
      </c>
      <c r="AI100" s="93">
        <v>16096.31</v>
      </c>
      <c r="AJ100" s="62">
        <v>17999.97</v>
      </c>
    </row>
    <row r="101" spans="1:36" ht="15.95" customHeight="1" x14ac:dyDescent="0.2">
      <c r="A101" s="19">
        <v>0.10063999999999999</v>
      </c>
      <c r="B101" s="12" t="s">
        <v>8</v>
      </c>
      <c r="C101" s="62">
        <v>1500</v>
      </c>
      <c r="D101" s="62">
        <v>536.99</v>
      </c>
      <c r="E101" s="65">
        <f t="shared" si="41"/>
        <v>-963.01</v>
      </c>
      <c r="F101" s="65">
        <v>1500</v>
      </c>
      <c r="G101" s="65">
        <v>1000</v>
      </c>
      <c r="H101" s="65">
        <v>1500</v>
      </c>
      <c r="I101" s="235">
        <f t="shared" si="42"/>
        <v>500</v>
      </c>
      <c r="J101" s="236">
        <f t="shared" si="43"/>
        <v>0.5</v>
      </c>
      <c r="K101" s="84"/>
      <c r="L101" s="62">
        <v>831.99</v>
      </c>
      <c r="M101" s="62">
        <v>0</v>
      </c>
      <c r="N101" s="62">
        <f t="shared" si="44"/>
        <v>831.99</v>
      </c>
      <c r="O101" s="62">
        <f t="shared" si="45"/>
        <v>75.63545454545455</v>
      </c>
      <c r="P101" s="62">
        <f t="shared" si="46"/>
        <v>907.62545454545455</v>
      </c>
      <c r="Q101" s="65">
        <v>1500</v>
      </c>
      <c r="R101" s="65">
        <v>1500</v>
      </c>
      <c r="S101" s="65">
        <v>1500</v>
      </c>
      <c r="T101" s="92"/>
      <c r="U101" s="19">
        <v>0.10063999999999999</v>
      </c>
      <c r="V101" s="12" t="s">
        <v>8</v>
      </c>
      <c r="W101" s="163">
        <v>583.6</v>
      </c>
      <c r="X101" s="163">
        <v>861.26</v>
      </c>
      <c r="Y101" s="163">
        <v>1023.45</v>
      </c>
      <c r="Z101" s="163">
        <v>1335.13</v>
      </c>
      <c r="AA101" s="163">
        <v>468.5</v>
      </c>
      <c r="AB101" s="163">
        <v>574</v>
      </c>
      <c r="AC101" s="163">
        <v>836.08</v>
      </c>
      <c r="AD101" s="163">
        <v>1073.98</v>
      </c>
      <c r="AE101" s="163">
        <v>0</v>
      </c>
      <c r="AF101" s="163">
        <v>536.99</v>
      </c>
      <c r="AG101" s="163">
        <v>859.19</v>
      </c>
      <c r="AH101" s="93">
        <v>536.99</v>
      </c>
      <c r="AI101" s="93">
        <v>536.99</v>
      </c>
      <c r="AJ101" s="62">
        <v>536.99</v>
      </c>
    </row>
    <row r="102" spans="1:36" ht="15.95" customHeight="1" x14ac:dyDescent="0.2">
      <c r="A102" s="19">
        <v>0.100744</v>
      </c>
      <c r="B102" s="12" t="s">
        <v>52</v>
      </c>
      <c r="C102" s="62">
        <v>5000</v>
      </c>
      <c r="D102" s="62">
        <v>6839.44</v>
      </c>
      <c r="E102" s="65">
        <f t="shared" si="41"/>
        <v>1839.4399999999996</v>
      </c>
      <c r="F102" s="65">
        <v>7000</v>
      </c>
      <c r="G102" s="65">
        <v>3000</v>
      </c>
      <c r="H102" s="65">
        <v>5000</v>
      </c>
      <c r="I102" s="235">
        <f t="shared" si="42"/>
        <v>2000</v>
      </c>
      <c r="J102" s="236">
        <f t="shared" si="43"/>
        <v>0.66666666666666663</v>
      </c>
      <c r="K102" s="84"/>
      <c r="L102" s="62">
        <v>1655.58</v>
      </c>
      <c r="M102" s="62">
        <v>0</v>
      </c>
      <c r="N102" s="62">
        <f t="shared" si="44"/>
        <v>1655.58</v>
      </c>
      <c r="O102" s="62">
        <f t="shared" si="45"/>
        <v>150.50727272727272</v>
      </c>
      <c r="P102" s="62">
        <f t="shared" si="46"/>
        <v>1806.0872727272726</v>
      </c>
      <c r="Q102" s="65">
        <v>7000</v>
      </c>
      <c r="R102" s="65">
        <v>7000</v>
      </c>
      <c r="S102" s="65">
        <v>7000</v>
      </c>
      <c r="T102" s="92"/>
      <c r="U102" s="19">
        <v>0.100744</v>
      </c>
      <c r="V102" s="12" t="s">
        <v>52</v>
      </c>
      <c r="W102" s="163">
        <v>1216.94</v>
      </c>
      <c r="X102" s="163">
        <v>1166.45</v>
      </c>
      <c r="Y102" s="163">
        <v>2416.1799999999998</v>
      </c>
      <c r="Z102" s="163">
        <v>3830.36</v>
      </c>
      <c r="AA102" s="163">
        <v>3894.4</v>
      </c>
      <c r="AB102" s="163">
        <v>1122.8499999999999</v>
      </c>
      <c r="AC102" s="163">
        <v>723.62</v>
      </c>
      <c r="AD102" s="163">
        <v>2855.99</v>
      </c>
      <c r="AE102" s="163">
        <v>275.13</v>
      </c>
      <c r="AF102" s="163">
        <v>0</v>
      </c>
      <c r="AG102" s="163">
        <v>329</v>
      </c>
      <c r="AH102" s="93">
        <v>0</v>
      </c>
      <c r="AI102" s="93">
        <v>99</v>
      </c>
      <c r="AJ102" s="62">
        <v>6839.44</v>
      </c>
    </row>
    <row r="103" spans="1:36" ht="15.95" customHeight="1" x14ac:dyDescent="0.2">
      <c r="A103" s="19">
        <v>0.1008</v>
      </c>
      <c r="B103" s="12" t="s">
        <v>36</v>
      </c>
      <c r="C103" s="62">
        <v>50000</v>
      </c>
      <c r="D103" s="62">
        <v>64324.75</v>
      </c>
      <c r="E103" s="65">
        <f t="shared" si="41"/>
        <v>14324.75</v>
      </c>
      <c r="F103" s="65">
        <v>30000</v>
      </c>
      <c r="G103" s="65">
        <v>30000</v>
      </c>
      <c r="H103" s="65">
        <v>30000</v>
      </c>
      <c r="I103" s="235">
        <f t="shared" si="42"/>
        <v>0</v>
      </c>
      <c r="J103" s="236">
        <f t="shared" si="43"/>
        <v>0</v>
      </c>
      <c r="K103" s="84"/>
      <c r="L103" s="62">
        <v>3747.71</v>
      </c>
      <c r="M103" s="62">
        <v>1371.2</v>
      </c>
      <c r="N103" s="62">
        <f t="shared" si="44"/>
        <v>5118.91</v>
      </c>
      <c r="O103" s="62">
        <f t="shared" si="45"/>
        <v>340.70090909090908</v>
      </c>
      <c r="P103" s="62">
        <f t="shared" si="46"/>
        <v>4088.4109090909092</v>
      </c>
      <c r="Q103" s="65">
        <v>30000</v>
      </c>
      <c r="R103" s="65">
        <v>30000</v>
      </c>
      <c r="S103" s="65">
        <v>30000</v>
      </c>
      <c r="T103" s="92"/>
      <c r="U103" s="19">
        <v>0.1008</v>
      </c>
      <c r="V103" s="12" t="s">
        <v>36</v>
      </c>
      <c r="W103" s="163">
        <v>805</v>
      </c>
      <c r="X103" s="163">
        <v>7205.94</v>
      </c>
      <c r="Y103" s="163">
        <v>19729</v>
      </c>
      <c r="Z103" s="163">
        <v>32437</v>
      </c>
      <c r="AA103" s="163">
        <v>53906.559999999998</v>
      </c>
      <c r="AB103" s="163">
        <v>41854.86</v>
      </c>
      <c r="AC103" s="163">
        <v>41803.86</v>
      </c>
      <c r="AD103" s="163">
        <v>27624.86</v>
      </c>
      <c r="AE103" s="163">
        <v>39816.53</v>
      </c>
      <c r="AF103" s="163">
        <v>25095.69</v>
      </c>
      <c r="AG103" s="163">
        <v>50286.82</v>
      </c>
      <c r="AH103" s="93">
        <v>38410.519999999997</v>
      </c>
      <c r="AI103" s="93">
        <v>28965.24</v>
      </c>
      <c r="AJ103" s="62">
        <v>64324.75</v>
      </c>
    </row>
    <row r="104" spans="1:36" ht="15.95" customHeight="1" x14ac:dyDescent="0.2">
      <c r="A104" s="19">
        <v>0.100801</v>
      </c>
      <c r="B104" s="12" t="s">
        <v>146</v>
      </c>
      <c r="C104" s="62">
        <v>0</v>
      </c>
      <c r="D104" s="62">
        <v>0</v>
      </c>
      <c r="E104" s="65">
        <f t="shared" si="41"/>
        <v>0</v>
      </c>
      <c r="F104" s="65">
        <v>8000</v>
      </c>
      <c r="G104" s="65">
        <v>45</v>
      </c>
      <c r="H104" s="65">
        <v>0</v>
      </c>
      <c r="I104" s="235">
        <f t="shared" si="42"/>
        <v>-45</v>
      </c>
      <c r="J104" s="236">
        <f t="shared" si="43"/>
        <v>-1</v>
      </c>
      <c r="K104" s="84"/>
      <c r="L104" s="62">
        <v>44.5</v>
      </c>
      <c r="M104" s="62">
        <v>0</v>
      </c>
      <c r="N104" s="62">
        <f t="shared" si="44"/>
        <v>44.5</v>
      </c>
      <c r="O104" s="62">
        <f t="shared" si="45"/>
        <v>4.0454545454545459</v>
      </c>
      <c r="P104" s="62">
        <f t="shared" si="46"/>
        <v>48.545454545454547</v>
      </c>
      <c r="Q104" s="65">
        <v>8000</v>
      </c>
      <c r="R104" s="65">
        <v>45</v>
      </c>
      <c r="S104" s="65">
        <v>0</v>
      </c>
      <c r="T104" s="92"/>
      <c r="U104" s="19">
        <v>0.100801</v>
      </c>
      <c r="V104" s="12" t="s">
        <v>146</v>
      </c>
      <c r="W104" s="163">
        <v>0</v>
      </c>
      <c r="X104" s="163">
        <v>0</v>
      </c>
      <c r="Y104" s="163">
        <v>32.72</v>
      </c>
      <c r="Z104" s="163">
        <v>0</v>
      </c>
      <c r="AA104" s="163">
        <v>2990.96</v>
      </c>
      <c r="AB104" s="163">
        <v>0</v>
      </c>
      <c r="AC104" s="163">
        <v>27.32</v>
      </c>
      <c r="AD104" s="163">
        <v>0</v>
      </c>
      <c r="AE104" s="163">
        <v>3603.65</v>
      </c>
      <c r="AF104" s="163">
        <v>0</v>
      </c>
      <c r="AG104" s="163">
        <v>93.79</v>
      </c>
      <c r="AH104" s="93">
        <v>0</v>
      </c>
      <c r="AI104" s="93">
        <v>36622.46</v>
      </c>
      <c r="AJ104" s="62">
        <v>0</v>
      </c>
    </row>
    <row r="105" spans="1:36" ht="15.95" customHeight="1" x14ac:dyDescent="0.2">
      <c r="A105" s="19">
        <v>0.100802</v>
      </c>
      <c r="B105" s="12" t="s">
        <v>150</v>
      </c>
      <c r="C105" s="62">
        <v>50000</v>
      </c>
      <c r="D105" s="62">
        <v>49937.7</v>
      </c>
      <c r="E105" s="65">
        <f t="shared" si="41"/>
        <v>-62.30000000000291</v>
      </c>
      <c r="F105" s="65">
        <v>0</v>
      </c>
      <c r="G105" s="65">
        <v>0</v>
      </c>
      <c r="H105" s="65">
        <v>0</v>
      </c>
      <c r="I105" s="235"/>
      <c r="J105" s="236"/>
      <c r="K105" s="84"/>
      <c r="L105" s="62">
        <v>0</v>
      </c>
      <c r="M105" s="62">
        <v>631</v>
      </c>
      <c r="N105" s="62">
        <f t="shared" si="44"/>
        <v>631</v>
      </c>
      <c r="O105" s="62">
        <f t="shared" si="45"/>
        <v>0</v>
      </c>
      <c r="P105" s="62">
        <f t="shared" si="46"/>
        <v>0</v>
      </c>
      <c r="Q105" s="65">
        <v>0</v>
      </c>
      <c r="R105" s="65">
        <v>0</v>
      </c>
      <c r="S105" s="65">
        <v>0</v>
      </c>
      <c r="T105" s="92"/>
      <c r="U105" s="19">
        <v>0.100802</v>
      </c>
      <c r="V105" s="12" t="s">
        <v>150</v>
      </c>
      <c r="W105" s="163">
        <v>0</v>
      </c>
      <c r="X105" s="163">
        <v>21971.96</v>
      </c>
      <c r="Y105" s="163">
        <v>4624.78</v>
      </c>
      <c r="Z105" s="163">
        <v>0</v>
      </c>
      <c r="AA105" s="163">
        <v>14860.96</v>
      </c>
      <c r="AB105" s="163">
        <v>0</v>
      </c>
      <c r="AC105" s="163">
        <v>2876.91</v>
      </c>
      <c r="AD105" s="163">
        <v>6776.99</v>
      </c>
      <c r="AE105" s="163">
        <v>20049.060000000001</v>
      </c>
      <c r="AF105" s="163">
        <v>7689.37</v>
      </c>
      <c r="AG105" s="163">
        <v>0</v>
      </c>
      <c r="AH105" s="93">
        <v>4684</v>
      </c>
      <c r="AI105" s="93">
        <v>0</v>
      </c>
      <c r="AJ105" s="62">
        <v>49937.7</v>
      </c>
    </row>
    <row r="106" spans="1:36" ht="15.95" customHeight="1" x14ac:dyDescent="0.2">
      <c r="A106" s="19"/>
      <c r="B106" s="12" t="s">
        <v>163</v>
      </c>
      <c r="C106" s="62"/>
      <c r="D106" s="62">
        <v>0</v>
      </c>
      <c r="E106" s="65">
        <f t="shared" si="41"/>
        <v>0</v>
      </c>
      <c r="F106" s="65">
        <v>15000</v>
      </c>
      <c r="G106" s="62">
        <v>10985</v>
      </c>
      <c r="H106" s="62">
        <v>0</v>
      </c>
      <c r="I106" s="235">
        <f t="shared" si="42"/>
        <v>-10985</v>
      </c>
      <c r="J106" s="236">
        <f t="shared" si="43"/>
        <v>-1</v>
      </c>
      <c r="K106" s="84"/>
      <c r="L106" s="62">
        <v>12950.4</v>
      </c>
      <c r="M106" s="62">
        <v>0</v>
      </c>
      <c r="N106" s="62">
        <v>0</v>
      </c>
      <c r="O106" s="62">
        <f t="shared" si="45"/>
        <v>1177.3090909090909</v>
      </c>
      <c r="P106" s="62">
        <v>0</v>
      </c>
      <c r="Q106" s="65">
        <v>15000</v>
      </c>
      <c r="R106" s="62">
        <v>20050</v>
      </c>
      <c r="S106" s="65"/>
      <c r="T106" s="92"/>
      <c r="U106" s="19"/>
      <c r="V106" s="12" t="s">
        <v>163</v>
      </c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93"/>
      <c r="AI106" s="93"/>
      <c r="AJ106" s="62"/>
    </row>
    <row r="107" spans="1:36" ht="15.95" customHeight="1" x14ac:dyDescent="0.2">
      <c r="A107" s="19"/>
      <c r="B107" s="12" t="s">
        <v>226</v>
      </c>
      <c r="C107" s="62"/>
      <c r="D107" s="62">
        <v>0</v>
      </c>
      <c r="E107" s="65">
        <f t="shared" si="41"/>
        <v>0</v>
      </c>
      <c r="F107" s="65">
        <v>3000</v>
      </c>
      <c r="G107" s="65">
        <v>5000</v>
      </c>
      <c r="H107" s="62">
        <v>0</v>
      </c>
      <c r="I107" s="235">
        <f t="shared" si="42"/>
        <v>-5000</v>
      </c>
      <c r="J107" s="236">
        <f t="shared" si="43"/>
        <v>-1</v>
      </c>
      <c r="K107" s="84"/>
      <c r="L107" s="62">
        <v>7528.63</v>
      </c>
      <c r="M107" s="62">
        <v>0</v>
      </c>
      <c r="N107" s="62">
        <v>0</v>
      </c>
      <c r="O107" s="62">
        <f t="shared" si="45"/>
        <v>684.42090909090905</v>
      </c>
      <c r="P107" s="62">
        <v>0</v>
      </c>
      <c r="Q107" s="65">
        <v>3000</v>
      </c>
      <c r="R107" s="65">
        <v>5000</v>
      </c>
      <c r="S107" s="65">
        <v>5000</v>
      </c>
      <c r="T107" s="92"/>
      <c r="U107" s="19"/>
      <c r="V107" s="12" t="s">
        <v>162</v>
      </c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93"/>
      <c r="AI107" s="93"/>
      <c r="AJ107" s="62"/>
    </row>
    <row r="108" spans="1:36" ht="15.95" customHeight="1" x14ac:dyDescent="0.2">
      <c r="A108" s="19"/>
      <c r="B108" s="12" t="s">
        <v>161</v>
      </c>
      <c r="C108" s="62"/>
      <c r="D108" s="62">
        <v>0</v>
      </c>
      <c r="E108" s="65">
        <f t="shared" si="41"/>
        <v>0</v>
      </c>
      <c r="F108" s="65">
        <v>17000</v>
      </c>
      <c r="G108" s="65">
        <v>16593.830000000002</v>
      </c>
      <c r="H108" s="62">
        <v>0</v>
      </c>
      <c r="I108" s="235">
        <f t="shared" si="42"/>
        <v>-16593.830000000002</v>
      </c>
      <c r="J108" s="236">
        <f t="shared" si="43"/>
        <v>-1</v>
      </c>
      <c r="K108" s="84"/>
      <c r="L108" s="62">
        <v>10985.19</v>
      </c>
      <c r="M108" s="62">
        <v>0</v>
      </c>
      <c r="N108" s="62">
        <v>0</v>
      </c>
      <c r="O108" s="62">
        <f t="shared" si="45"/>
        <v>998.65363636363645</v>
      </c>
      <c r="P108" s="62">
        <v>0</v>
      </c>
      <c r="Q108" s="65">
        <v>17000</v>
      </c>
      <c r="R108" s="65">
        <v>17000</v>
      </c>
      <c r="S108" s="65"/>
      <c r="T108" s="92"/>
      <c r="U108" s="19"/>
      <c r="V108" s="12" t="s">
        <v>161</v>
      </c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93"/>
      <c r="AI108" s="93"/>
      <c r="AJ108" s="62"/>
    </row>
    <row r="109" spans="1:36" ht="15.95" customHeight="1" x14ac:dyDescent="0.2">
      <c r="A109" s="19"/>
      <c r="B109" s="12" t="s">
        <v>229</v>
      </c>
      <c r="C109" s="62"/>
      <c r="D109" s="62">
        <v>0</v>
      </c>
      <c r="E109" s="65">
        <f t="shared" si="41"/>
        <v>0</v>
      </c>
      <c r="F109" s="65"/>
      <c r="G109" s="65">
        <v>0</v>
      </c>
      <c r="H109" s="62">
        <v>15000</v>
      </c>
      <c r="I109" s="235">
        <f t="shared" si="42"/>
        <v>15000</v>
      </c>
      <c r="J109" s="236"/>
      <c r="K109" s="84"/>
      <c r="L109" s="62"/>
      <c r="M109" s="62"/>
      <c r="N109" s="62"/>
      <c r="O109" s="62">
        <f t="shared" si="45"/>
        <v>0</v>
      </c>
      <c r="P109" s="62"/>
      <c r="Q109" s="65"/>
      <c r="R109" s="65"/>
      <c r="S109" s="65"/>
      <c r="T109" s="92"/>
      <c r="U109" s="19"/>
      <c r="V109" s="12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93"/>
      <c r="AI109" s="93"/>
      <c r="AJ109" s="62"/>
    </row>
    <row r="110" spans="1:36" ht="15.95" customHeight="1" x14ac:dyDescent="0.2">
      <c r="A110" s="19">
        <v>0.100803</v>
      </c>
      <c r="B110" s="12" t="s">
        <v>149</v>
      </c>
      <c r="C110" s="62">
        <v>1000</v>
      </c>
      <c r="D110" s="62">
        <v>0</v>
      </c>
      <c r="E110" s="65">
        <f t="shared" si="41"/>
        <v>-1000</v>
      </c>
      <c r="F110" s="65">
        <v>5000</v>
      </c>
      <c r="G110" s="65">
        <v>5000</v>
      </c>
      <c r="H110" s="62">
        <v>5000</v>
      </c>
      <c r="I110" s="235">
        <f t="shared" si="42"/>
        <v>0</v>
      </c>
      <c r="J110" s="236">
        <f t="shared" si="43"/>
        <v>0</v>
      </c>
      <c r="K110" s="84"/>
      <c r="L110" s="62">
        <v>3500</v>
      </c>
      <c r="M110" s="62">
        <v>0</v>
      </c>
      <c r="N110" s="62">
        <f t="shared" si="44"/>
        <v>3500</v>
      </c>
      <c r="O110" s="62">
        <f t="shared" si="45"/>
        <v>318.18181818181819</v>
      </c>
      <c r="P110" s="62">
        <f t="shared" si="46"/>
        <v>3818.181818181818</v>
      </c>
      <c r="Q110" s="65">
        <v>5000</v>
      </c>
      <c r="R110" s="65">
        <v>5000</v>
      </c>
      <c r="S110" s="65">
        <v>5000</v>
      </c>
      <c r="T110" s="92"/>
      <c r="U110" s="19">
        <v>0.100803</v>
      </c>
      <c r="V110" s="12" t="s">
        <v>149</v>
      </c>
      <c r="W110" s="163">
        <v>0</v>
      </c>
      <c r="X110" s="163">
        <v>0</v>
      </c>
      <c r="Y110" s="163">
        <v>0</v>
      </c>
      <c r="Z110" s="163">
        <v>0</v>
      </c>
      <c r="AA110" s="163">
        <v>0</v>
      </c>
      <c r="AB110" s="163">
        <v>0</v>
      </c>
      <c r="AC110" s="163">
        <v>0</v>
      </c>
      <c r="AD110" s="163"/>
      <c r="AE110" s="163"/>
      <c r="AF110" s="163">
        <v>0</v>
      </c>
      <c r="AG110" s="163">
        <v>0</v>
      </c>
      <c r="AH110" s="93">
        <v>0</v>
      </c>
      <c r="AI110" s="93">
        <v>401.11</v>
      </c>
      <c r="AJ110" s="62">
        <v>0</v>
      </c>
    </row>
    <row r="111" spans="1:36" ht="15.95" customHeight="1" x14ac:dyDescent="0.2">
      <c r="A111" s="19">
        <v>0.100804</v>
      </c>
      <c r="B111" s="12" t="s">
        <v>169</v>
      </c>
      <c r="C111" s="62"/>
      <c r="D111" s="62">
        <v>0</v>
      </c>
      <c r="E111" s="65">
        <f t="shared" si="41"/>
        <v>0</v>
      </c>
      <c r="F111" s="65">
        <v>25000</v>
      </c>
      <c r="G111" s="65">
        <v>0</v>
      </c>
      <c r="H111" s="98">
        <v>25000</v>
      </c>
      <c r="I111" s="235">
        <f t="shared" si="42"/>
        <v>25000</v>
      </c>
      <c r="J111" s="236"/>
      <c r="K111" s="84"/>
      <c r="L111" s="62">
        <v>0</v>
      </c>
      <c r="M111" s="62">
        <v>0</v>
      </c>
      <c r="N111" s="62">
        <v>0</v>
      </c>
      <c r="O111" s="62">
        <f t="shared" si="45"/>
        <v>0</v>
      </c>
      <c r="P111" s="62">
        <v>0</v>
      </c>
      <c r="Q111" s="65">
        <v>25000</v>
      </c>
      <c r="R111" s="65">
        <v>0</v>
      </c>
      <c r="S111" s="65">
        <v>0</v>
      </c>
      <c r="T111" s="148"/>
      <c r="U111" s="19">
        <v>0.100804</v>
      </c>
      <c r="V111" s="12" t="s">
        <v>169</v>
      </c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97"/>
      <c r="AI111" s="97"/>
      <c r="AJ111" s="62">
        <v>0</v>
      </c>
    </row>
    <row r="112" spans="1:36" ht="15.95" customHeight="1" thickBot="1" x14ac:dyDescent="0.25">
      <c r="A112" s="19">
        <v>0.10082000000000001</v>
      </c>
      <c r="B112" s="12" t="s">
        <v>144</v>
      </c>
      <c r="C112" s="85">
        <v>0</v>
      </c>
      <c r="D112" s="85">
        <v>0</v>
      </c>
      <c r="E112" s="65">
        <f t="shared" si="41"/>
        <v>0</v>
      </c>
      <c r="F112" s="61">
        <v>0</v>
      </c>
      <c r="G112" s="61">
        <v>0</v>
      </c>
      <c r="H112" s="98"/>
      <c r="I112" s="235"/>
      <c r="J112" s="236"/>
      <c r="K112" s="84"/>
      <c r="L112" s="85">
        <v>0</v>
      </c>
      <c r="M112" s="85">
        <v>0</v>
      </c>
      <c r="N112" s="62">
        <f t="shared" si="44"/>
        <v>0</v>
      </c>
      <c r="O112" s="62">
        <f t="shared" si="45"/>
        <v>0</v>
      </c>
      <c r="P112" s="62">
        <f t="shared" si="46"/>
        <v>0</v>
      </c>
      <c r="Q112" s="61">
        <v>0</v>
      </c>
      <c r="R112" s="61">
        <v>0</v>
      </c>
      <c r="S112" s="61">
        <v>0</v>
      </c>
      <c r="T112" s="90"/>
      <c r="U112" s="19">
        <v>0.10082000000000001</v>
      </c>
      <c r="V112" s="12" t="s">
        <v>144</v>
      </c>
      <c r="W112" s="169">
        <v>0</v>
      </c>
      <c r="X112" s="169">
        <v>0</v>
      </c>
      <c r="Y112" s="169">
        <v>0</v>
      </c>
      <c r="Z112" s="169">
        <v>0</v>
      </c>
      <c r="AA112" s="169">
        <v>0</v>
      </c>
      <c r="AB112" s="169">
        <v>0</v>
      </c>
      <c r="AC112" s="169">
        <v>0</v>
      </c>
      <c r="AD112" s="169">
        <v>0</v>
      </c>
      <c r="AE112" s="169">
        <v>0</v>
      </c>
      <c r="AF112" s="169"/>
      <c r="AG112" s="169">
        <v>0</v>
      </c>
      <c r="AH112" s="97">
        <v>0</v>
      </c>
      <c r="AI112" s="60">
        <v>0</v>
      </c>
      <c r="AJ112" s="62">
        <v>0</v>
      </c>
    </row>
    <row r="113" spans="1:36" ht="15.95" customHeight="1" x14ac:dyDescent="0.2">
      <c r="A113" s="19">
        <v>0.1</v>
      </c>
      <c r="B113" s="9" t="s">
        <v>101</v>
      </c>
      <c r="C113" s="101">
        <v>3302700</v>
      </c>
      <c r="D113" s="101">
        <f t="shared" ref="D113:G113" si="47">SUM(D66:D112)</f>
        <v>2825755.55</v>
      </c>
      <c r="E113" s="64">
        <f t="shared" si="47"/>
        <v>-476944.44999999995</v>
      </c>
      <c r="F113" s="101">
        <f t="shared" si="47"/>
        <v>3164074</v>
      </c>
      <c r="G113" s="64">
        <f t="shared" si="47"/>
        <v>2912574.83</v>
      </c>
      <c r="H113" s="101">
        <f t="shared" ref="H113" si="48">SUM(H66:H112)</f>
        <v>3250899</v>
      </c>
      <c r="I113" s="235">
        <f t="shared" si="42"/>
        <v>338324.16999999993</v>
      </c>
      <c r="J113" s="236">
        <f t="shared" si="43"/>
        <v>0.11615982069034082</v>
      </c>
      <c r="K113" s="84"/>
      <c r="L113" s="101">
        <f t="shared" ref="L113:S113" si="49">SUM(L66:L112)</f>
        <v>2447295.4900000007</v>
      </c>
      <c r="M113" s="101">
        <f t="shared" si="49"/>
        <v>331384.88999999996</v>
      </c>
      <c r="N113" s="101">
        <f t="shared" si="49"/>
        <v>2747216.16</v>
      </c>
      <c r="O113" s="101">
        <f t="shared" si="49"/>
        <v>222481.40818181811</v>
      </c>
      <c r="P113" s="101">
        <f t="shared" si="49"/>
        <v>2635452.2945454558</v>
      </c>
      <c r="Q113" s="101">
        <f t="shared" si="49"/>
        <v>3164074</v>
      </c>
      <c r="R113" s="64">
        <f t="shared" si="49"/>
        <v>3044219</v>
      </c>
      <c r="S113" s="64">
        <f t="shared" si="49"/>
        <v>3134157.5700000003</v>
      </c>
      <c r="T113" s="40"/>
      <c r="U113" s="19">
        <v>0.1</v>
      </c>
      <c r="V113" s="9" t="s">
        <v>101</v>
      </c>
      <c r="W113" s="101">
        <f t="shared" ref="W113:AJ113" si="50">SUM(W66:W112)</f>
        <v>558395.03999999992</v>
      </c>
      <c r="X113" s="101">
        <f t="shared" si="50"/>
        <v>902827.47999999986</v>
      </c>
      <c r="Y113" s="101">
        <f t="shared" si="50"/>
        <v>1050080.33</v>
      </c>
      <c r="Z113" s="101">
        <f t="shared" si="50"/>
        <v>1476311.61</v>
      </c>
      <c r="AA113" s="101">
        <f t="shared" si="50"/>
        <v>1688944.8499999999</v>
      </c>
      <c r="AB113" s="101">
        <f t="shared" si="50"/>
        <v>1858374.9700000004</v>
      </c>
      <c r="AC113" s="101">
        <f t="shared" si="50"/>
        <v>2096588.4100000004</v>
      </c>
      <c r="AD113" s="101">
        <f t="shared" si="50"/>
        <v>2244454.2200000002</v>
      </c>
      <c r="AE113" s="101">
        <f t="shared" si="50"/>
        <v>2463816.6899999995</v>
      </c>
      <c r="AF113" s="101">
        <f t="shared" si="50"/>
        <v>2657962.0499999993</v>
      </c>
      <c r="AG113" s="101">
        <f t="shared" si="50"/>
        <v>2739903.1899999995</v>
      </c>
      <c r="AH113" s="101">
        <f t="shared" si="50"/>
        <v>2677265.39</v>
      </c>
      <c r="AI113" s="101">
        <f t="shared" si="50"/>
        <v>2552918.100000001</v>
      </c>
      <c r="AJ113" s="101">
        <f t="shared" si="50"/>
        <v>2787505.55</v>
      </c>
    </row>
    <row r="114" spans="1:36" ht="15.95" customHeight="1" x14ac:dyDescent="0.25">
      <c r="A114" s="20"/>
      <c r="B114" s="185"/>
      <c r="C114" s="102"/>
      <c r="D114" s="119"/>
      <c r="E114" s="68"/>
      <c r="F114" s="68"/>
      <c r="G114" s="68"/>
      <c r="H114" s="144"/>
      <c r="I114" s="84"/>
      <c r="J114" s="84"/>
      <c r="K114" s="84"/>
      <c r="L114" s="144"/>
      <c r="M114" s="144"/>
      <c r="N114" s="144"/>
      <c r="O114" s="144"/>
      <c r="P114" s="144"/>
      <c r="Q114" s="68"/>
      <c r="R114" s="68"/>
      <c r="S114" s="205"/>
      <c r="T114" s="38"/>
      <c r="U114" s="20"/>
      <c r="V114" s="185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19"/>
      <c r="AI114" s="119"/>
      <c r="AJ114" s="119"/>
    </row>
    <row r="115" spans="1:36" ht="15.95" customHeight="1" x14ac:dyDescent="0.2">
      <c r="A115" s="19"/>
      <c r="B115" s="24" t="s">
        <v>78</v>
      </c>
      <c r="C115" s="184"/>
      <c r="D115" s="103"/>
      <c r="E115" s="94"/>
      <c r="F115" s="94"/>
      <c r="G115" s="198"/>
      <c r="H115" s="121"/>
      <c r="I115" s="84"/>
      <c r="J115" s="84"/>
      <c r="K115" s="84"/>
      <c r="L115" s="103"/>
      <c r="M115" s="103"/>
      <c r="N115" s="103"/>
      <c r="O115" s="103"/>
      <c r="P115" s="103"/>
      <c r="Q115" s="94"/>
      <c r="R115" s="198"/>
      <c r="S115" s="94"/>
      <c r="T115" s="40"/>
      <c r="U115" s="19"/>
      <c r="V115" s="24" t="s">
        <v>78</v>
      </c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25"/>
      <c r="AJ115" s="84"/>
    </row>
    <row r="116" spans="1:36" ht="15.95" customHeight="1" x14ac:dyDescent="0.2">
      <c r="A116" s="19">
        <v>0.20033000000000001</v>
      </c>
      <c r="B116" s="10" t="s">
        <v>14</v>
      </c>
      <c r="C116" s="62">
        <v>3400</v>
      </c>
      <c r="D116" s="62">
        <v>1911</v>
      </c>
      <c r="E116" s="65">
        <f>D116-C116</f>
        <v>-1489</v>
      </c>
      <c r="F116" s="65">
        <v>3000</v>
      </c>
      <c r="G116" s="65">
        <v>2000</v>
      </c>
      <c r="H116" s="62">
        <v>2000</v>
      </c>
      <c r="I116" s="235">
        <f t="shared" ref="I116:I130" si="51">H116-G116</f>
        <v>0</v>
      </c>
      <c r="J116" s="236">
        <f t="shared" ref="J116:J130" si="52">I116/G116</f>
        <v>0</v>
      </c>
      <c r="K116" s="84"/>
      <c r="L116" s="62">
        <v>1970</v>
      </c>
      <c r="M116" s="62">
        <v>0</v>
      </c>
      <c r="N116" s="62">
        <f t="shared" ref="N116:N126" si="53">L116+M116</f>
        <v>1970</v>
      </c>
      <c r="O116" s="62">
        <f t="shared" ref="O116:O129" si="54">(L116/11)*1</f>
        <v>179.09090909090909</v>
      </c>
      <c r="P116" s="62">
        <f t="shared" ref="P116:P126" si="55">L116+O116</f>
        <v>2149.090909090909</v>
      </c>
      <c r="Q116" s="65">
        <v>3000</v>
      </c>
      <c r="R116" s="65">
        <v>3000</v>
      </c>
      <c r="S116" s="65">
        <v>3000</v>
      </c>
      <c r="T116" s="92"/>
      <c r="U116" s="19">
        <v>0.20033000000000001</v>
      </c>
      <c r="V116" s="10" t="s">
        <v>14</v>
      </c>
      <c r="W116" s="163">
        <v>2293.83</v>
      </c>
      <c r="X116" s="163">
        <v>1749.17</v>
      </c>
      <c r="Y116" s="163">
        <v>1408.22</v>
      </c>
      <c r="Z116" s="163">
        <v>2665.2</v>
      </c>
      <c r="AA116" s="163">
        <v>1649.68</v>
      </c>
      <c r="AB116" s="163">
        <v>2604</v>
      </c>
      <c r="AC116" s="163">
        <v>2218</v>
      </c>
      <c r="AD116" s="163">
        <v>3565.45</v>
      </c>
      <c r="AE116" s="163">
        <v>2185</v>
      </c>
      <c r="AF116" s="163">
        <v>3459.08</v>
      </c>
      <c r="AG116" s="163">
        <v>2754.37</v>
      </c>
      <c r="AH116" s="93">
        <v>2195</v>
      </c>
      <c r="AI116" s="93">
        <v>1601</v>
      </c>
      <c r="AJ116" s="62">
        <v>1911</v>
      </c>
    </row>
    <row r="117" spans="1:36" ht="15.95" customHeight="1" x14ac:dyDescent="0.2">
      <c r="A117" s="19">
        <v>0.20043</v>
      </c>
      <c r="B117" s="12" t="s">
        <v>53</v>
      </c>
      <c r="C117" s="124">
        <v>6000</v>
      </c>
      <c r="D117" s="62">
        <v>1204.1199999999999</v>
      </c>
      <c r="E117" s="65">
        <f>D117-C117</f>
        <v>-4795.88</v>
      </c>
      <c r="F117" s="65">
        <v>4000</v>
      </c>
      <c r="G117" s="65">
        <v>0</v>
      </c>
      <c r="H117" s="62">
        <v>2000</v>
      </c>
      <c r="I117" s="235">
        <f t="shared" si="51"/>
        <v>2000</v>
      </c>
      <c r="J117" s="236"/>
      <c r="K117" s="84"/>
      <c r="L117" s="62">
        <v>0</v>
      </c>
      <c r="M117" s="62">
        <v>0</v>
      </c>
      <c r="N117" s="62">
        <f t="shared" si="53"/>
        <v>0</v>
      </c>
      <c r="O117" s="62">
        <f t="shared" si="54"/>
        <v>0</v>
      </c>
      <c r="P117" s="62">
        <f t="shared" si="55"/>
        <v>0</v>
      </c>
      <c r="Q117" s="65">
        <v>4000</v>
      </c>
      <c r="R117" s="65">
        <v>4000</v>
      </c>
      <c r="S117" s="65">
        <v>4000</v>
      </c>
      <c r="T117" s="92"/>
      <c r="U117" s="19">
        <v>0.20043</v>
      </c>
      <c r="V117" s="12" t="s">
        <v>53</v>
      </c>
      <c r="W117" s="163">
        <v>2239.81</v>
      </c>
      <c r="X117" s="163">
        <v>1244.8</v>
      </c>
      <c r="Y117" s="163">
        <v>0</v>
      </c>
      <c r="Z117" s="163">
        <v>2016.2</v>
      </c>
      <c r="AA117" s="163">
        <v>3855.63</v>
      </c>
      <c r="AB117" s="163">
        <v>3869.53</v>
      </c>
      <c r="AC117" s="163">
        <v>4253.5</v>
      </c>
      <c r="AD117" s="163">
        <v>4259.54</v>
      </c>
      <c r="AE117" s="163">
        <v>4977</v>
      </c>
      <c r="AF117" s="163">
        <v>5106.5</v>
      </c>
      <c r="AG117" s="163">
        <v>4611</v>
      </c>
      <c r="AH117" s="93">
        <v>0</v>
      </c>
      <c r="AI117" s="93">
        <v>0</v>
      </c>
      <c r="AJ117" s="62">
        <v>1204.1199999999999</v>
      </c>
    </row>
    <row r="118" spans="1:36" ht="15.95" customHeight="1" x14ac:dyDescent="0.2">
      <c r="A118" s="19">
        <v>0.20061000000000001</v>
      </c>
      <c r="B118" s="12" t="s">
        <v>15</v>
      </c>
      <c r="C118" s="62">
        <v>10000</v>
      </c>
      <c r="D118" s="62">
        <v>9740.2099999999991</v>
      </c>
      <c r="E118" s="65" t="e">
        <f>#REF!-C118</f>
        <v>#REF!</v>
      </c>
      <c r="F118" s="65">
        <v>10000</v>
      </c>
      <c r="G118" s="65">
        <v>10000</v>
      </c>
      <c r="H118" s="62">
        <v>10000</v>
      </c>
      <c r="I118" s="235">
        <f t="shared" si="51"/>
        <v>0</v>
      </c>
      <c r="J118" s="236">
        <f t="shared" si="52"/>
        <v>0</v>
      </c>
      <c r="K118" s="84"/>
      <c r="L118" s="62">
        <v>6241.47</v>
      </c>
      <c r="M118" s="62">
        <v>1792.1</v>
      </c>
      <c r="N118" s="62">
        <f t="shared" si="53"/>
        <v>8033.57</v>
      </c>
      <c r="O118" s="62">
        <f t="shared" si="54"/>
        <v>567.40636363636361</v>
      </c>
      <c r="P118" s="62">
        <f t="shared" si="55"/>
        <v>6808.8763636363637</v>
      </c>
      <c r="Q118" s="65">
        <v>10000</v>
      </c>
      <c r="R118" s="65">
        <v>10000</v>
      </c>
      <c r="S118" s="65">
        <v>10000</v>
      </c>
      <c r="T118" s="92"/>
      <c r="U118" s="19">
        <v>0.20061000000000001</v>
      </c>
      <c r="V118" s="12" t="s">
        <v>15</v>
      </c>
      <c r="W118" s="163">
        <v>200</v>
      </c>
      <c r="X118" s="163">
        <v>200</v>
      </c>
      <c r="Y118" s="163">
        <v>200</v>
      </c>
      <c r="Z118" s="163">
        <v>200</v>
      </c>
      <c r="AA118" s="163">
        <v>200</v>
      </c>
      <c r="AB118" s="163">
        <v>200</v>
      </c>
      <c r="AC118" s="163">
        <v>200</v>
      </c>
      <c r="AD118" s="163">
        <v>200</v>
      </c>
      <c r="AE118" s="163">
        <v>200</v>
      </c>
      <c r="AF118" s="163">
        <v>200</v>
      </c>
      <c r="AG118" s="163">
        <v>200</v>
      </c>
      <c r="AH118" s="93">
        <v>0</v>
      </c>
      <c r="AI118" s="93"/>
      <c r="AJ118" s="62"/>
    </row>
    <row r="119" spans="1:36" ht="15.95" customHeight="1" x14ac:dyDescent="0.2">
      <c r="A119" s="19">
        <v>0.20064000000000001</v>
      </c>
      <c r="B119" s="12" t="s">
        <v>63</v>
      </c>
      <c r="C119" s="62">
        <v>2000</v>
      </c>
      <c r="D119" s="62">
        <v>1715</v>
      </c>
      <c r="E119" s="65">
        <f>D118-C119</f>
        <v>7740.2099999999991</v>
      </c>
      <c r="F119" s="65">
        <v>2000</v>
      </c>
      <c r="G119" s="65">
        <v>100</v>
      </c>
      <c r="H119" s="62">
        <v>1000</v>
      </c>
      <c r="I119" s="235">
        <f t="shared" si="51"/>
        <v>900</v>
      </c>
      <c r="J119" s="236">
        <f t="shared" si="52"/>
        <v>9</v>
      </c>
      <c r="K119" s="84"/>
      <c r="L119" s="62">
        <v>45.8</v>
      </c>
      <c r="M119" s="62">
        <v>0</v>
      </c>
      <c r="N119" s="62">
        <f t="shared" si="53"/>
        <v>45.8</v>
      </c>
      <c r="O119" s="62">
        <f t="shared" si="54"/>
        <v>4.1636363636363631</v>
      </c>
      <c r="P119" s="62">
        <f t="shared" si="55"/>
        <v>49.963636363636361</v>
      </c>
      <c r="Q119" s="65">
        <v>2000</v>
      </c>
      <c r="R119" s="65">
        <v>1000</v>
      </c>
      <c r="S119" s="65">
        <v>2000</v>
      </c>
      <c r="T119" s="92"/>
      <c r="U119" s="19">
        <v>0.20064000000000001</v>
      </c>
      <c r="V119" s="12" t="s">
        <v>63</v>
      </c>
      <c r="W119" s="163">
        <v>5107.3599999999997</v>
      </c>
      <c r="X119" s="163">
        <v>8458.9500000000007</v>
      </c>
      <c r="Y119" s="163">
        <v>12257.08</v>
      </c>
      <c r="Z119" s="163">
        <v>13204.86</v>
      </c>
      <c r="AA119" s="163">
        <v>13530.26</v>
      </c>
      <c r="AB119" s="163">
        <v>9754.17</v>
      </c>
      <c r="AC119" s="163">
        <v>16609.5</v>
      </c>
      <c r="AD119" s="163">
        <v>13411.45</v>
      </c>
      <c r="AE119" s="163">
        <v>9141.83</v>
      </c>
      <c r="AF119" s="163">
        <v>13457.36</v>
      </c>
      <c r="AG119" s="163">
        <v>14915.51</v>
      </c>
      <c r="AH119" s="93">
        <v>6297.26</v>
      </c>
      <c r="AI119" s="93">
        <v>1527.47</v>
      </c>
      <c r="AJ119" s="62">
        <v>9740.2099999999991</v>
      </c>
    </row>
    <row r="120" spans="1:36" ht="15.95" customHeight="1" x14ac:dyDescent="0.2">
      <c r="A120" s="19">
        <v>0.20074400000000001</v>
      </c>
      <c r="B120" s="12" t="s">
        <v>16</v>
      </c>
      <c r="C120" s="62">
        <v>25000</v>
      </c>
      <c r="D120" s="62">
        <v>18464.509999999998</v>
      </c>
      <c r="E120" s="65">
        <f>D119-C120</f>
        <v>-23285</v>
      </c>
      <c r="F120" s="65">
        <v>25000</v>
      </c>
      <c r="G120" s="65">
        <v>15000</v>
      </c>
      <c r="H120" s="62">
        <v>20000</v>
      </c>
      <c r="I120" s="235">
        <f t="shared" si="51"/>
        <v>5000</v>
      </c>
      <c r="J120" s="236">
        <f t="shared" si="52"/>
        <v>0.33333333333333331</v>
      </c>
      <c r="K120" s="84"/>
      <c r="L120" s="62">
        <v>11875.26</v>
      </c>
      <c r="M120" s="62">
        <v>3558</v>
      </c>
      <c r="N120" s="62">
        <f t="shared" si="53"/>
        <v>15433.26</v>
      </c>
      <c r="O120" s="62">
        <f t="shared" si="54"/>
        <v>1079.5690909090908</v>
      </c>
      <c r="P120" s="62">
        <f t="shared" si="55"/>
        <v>12954.82909090909</v>
      </c>
      <c r="Q120" s="65">
        <v>25000</v>
      </c>
      <c r="R120" s="65">
        <v>25000</v>
      </c>
      <c r="S120" s="65">
        <v>25000</v>
      </c>
      <c r="T120" s="92"/>
      <c r="U120" s="19">
        <v>0.20074400000000001</v>
      </c>
      <c r="V120" s="12" t="s">
        <v>16</v>
      </c>
      <c r="W120" s="163">
        <v>89.9</v>
      </c>
      <c r="X120" s="163">
        <v>89</v>
      </c>
      <c r="Y120" s="163">
        <v>1173.45</v>
      </c>
      <c r="Z120" s="163">
        <v>2904.52</v>
      </c>
      <c r="AA120" s="163">
        <v>2668.62</v>
      </c>
      <c r="AB120" s="163">
        <v>2146.9499999999998</v>
      </c>
      <c r="AC120" s="163">
        <v>1750.66</v>
      </c>
      <c r="AD120" s="163">
        <v>3010.9</v>
      </c>
      <c r="AE120" s="163">
        <v>2591.91</v>
      </c>
      <c r="AF120" s="163">
        <v>3215.95</v>
      </c>
      <c r="AG120" s="163">
        <v>3832.95</v>
      </c>
      <c r="AH120" s="93">
        <v>1669.5</v>
      </c>
      <c r="AI120" s="93">
        <v>423</v>
      </c>
      <c r="AJ120" s="62">
        <v>1715</v>
      </c>
    </row>
    <row r="121" spans="1:36" ht="15.95" customHeight="1" x14ac:dyDescent="0.2">
      <c r="A121" s="19">
        <v>0.20074500000000001</v>
      </c>
      <c r="B121" s="12" t="s">
        <v>42</v>
      </c>
      <c r="C121" s="62">
        <v>30000</v>
      </c>
      <c r="D121" s="62">
        <v>29999.78</v>
      </c>
      <c r="E121" s="65">
        <f>D120-C121</f>
        <v>-11535.490000000002</v>
      </c>
      <c r="F121" s="65">
        <v>30000</v>
      </c>
      <c r="G121" s="65">
        <v>25000</v>
      </c>
      <c r="H121" s="62">
        <v>20000</v>
      </c>
      <c r="I121" s="235">
        <f t="shared" si="51"/>
        <v>-5000</v>
      </c>
      <c r="J121" s="236">
        <f t="shared" si="52"/>
        <v>-0.2</v>
      </c>
      <c r="K121" s="84"/>
      <c r="L121" s="62">
        <v>19505.990000000002</v>
      </c>
      <c r="M121" s="62">
        <v>-1245.94</v>
      </c>
      <c r="N121" s="62">
        <f t="shared" si="53"/>
        <v>18260.050000000003</v>
      </c>
      <c r="O121" s="62">
        <f t="shared" si="54"/>
        <v>1773.2718181818184</v>
      </c>
      <c r="P121" s="62">
        <f t="shared" si="55"/>
        <v>21279.261818181822</v>
      </c>
      <c r="Q121" s="65">
        <v>30000</v>
      </c>
      <c r="R121" s="65">
        <v>30000</v>
      </c>
      <c r="S121" s="65">
        <v>30000</v>
      </c>
      <c r="T121" s="92"/>
      <c r="U121" s="19">
        <v>0.20074500000000001</v>
      </c>
      <c r="V121" s="12" t="s">
        <v>42</v>
      </c>
      <c r="W121" s="163">
        <v>5846</v>
      </c>
      <c r="X121" s="163">
        <v>5162.6899999999996</v>
      </c>
      <c r="Y121" s="163">
        <v>135125.10999999999</v>
      </c>
      <c r="Z121" s="163">
        <v>13605.27</v>
      </c>
      <c r="AA121" s="163">
        <v>21444.080000000002</v>
      </c>
      <c r="AB121" s="163">
        <v>21437.91</v>
      </c>
      <c r="AC121" s="163">
        <v>18770.07</v>
      </c>
      <c r="AD121" s="163">
        <v>24838.53</v>
      </c>
      <c r="AE121" s="163">
        <v>20490.73</v>
      </c>
      <c r="AF121" s="163">
        <v>20287.71</v>
      </c>
      <c r="AG121" s="163">
        <v>10914.47</v>
      </c>
      <c r="AH121" s="93">
        <v>3747</v>
      </c>
      <c r="AI121" s="93">
        <v>6351.67</v>
      </c>
      <c r="AJ121" s="62">
        <v>18464.509999999998</v>
      </c>
    </row>
    <row r="122" spans="1:36" ht="15.95" customHeight="1" x14ac:dyDescent="0.2">
      <c r="A122" s="19">
        <v>0.20080000000000001</v>
      </c>
      <c r="B122" s="12" t="s">
        <v>203</v>
      </c>
      <c r="C122" s="62">
        <v>20000</v>
      </c>
      <c r="D122" s="62">
        <v>0</v>
      </c>
      <c r="E122" s="65">
        <f>D121-C122</f>
        <v>9999.7799999999988</v>
      </c>
      <c r="F122" s="65">
        <v>35000</v>
      </c>
      <c r="G122" s="65">
        <v>0</v>
      </c>
      <c r="H122" s="62">
        <v>0</v>
      </c>
      <c r="I122" s="235"/>
      <c r="J122" s="236"/>
      <c r="K122" s="84"/>
      <c r="L122" s="62">
        <v>0</v>
      </c>
      <c r="M122" s="62">
        <v>0</v>
      </c>
      <c r="N122" s="62">
        <f t="shared" si="53"/>
        <v>0</v>
      </c>
      <c r="O122" s="62">
        <f t="shared" si="54"/>
        <v>0</v>
      </c>
      <c r="P122" s="62">
        <f t="shared" si="55"/>
        <v>0</v>
      </c>
      <c r="Q122" s="65">
        <v>35000</v>
      </c>
      <c r="R122" s="65">
        <v>0</v>
      </c>
      <c r="S122" s="65">
        <v>20000</v>
      </c>
      <c r="T122" s="92"/>
      <c r="U122" s="19">
        <v>0.20080000000000001</v>
      </c>
      <c r="V122" s="12" t="s">
        <v>203</v>
      </c>
      <c r="W122" s="163">
        <v>21669.39</v>
      </c>
      <c r="X122" s="163">
        <v>45900.15</v>
      </c>
      <c r="Y122" s="163">
        <v>36379.870000000003</v>
      </c>
      <c r="Z122" s="163">
        <v>43570.54</v>
      </c>
      <c r="AA122" s="163">
        <v>64833.24</v>
      </c>
      <c r="AB122" s="163">
        <v>19230.34</v>
      </c>
      <c r="AC122" s="163">
        <v>32561.74</v>
      </c>
      <c r="AD122" s="163">
        <v>27401.82</v>
      </c>
      <c r="AE122" s="163">
        <v>24675.67</v>
      </c>
      <c r="AF122" s="163">
        <v>29597.65</v>
      </c>
      <c r="AG122" s="163">
        <v>20801.64</v>
      </c>
      <c r="AH122" s="93">
        <v>14393.81</v>
      </c>
      <c r="AI122" s="93">
        <v>28353.53</v>
      </c>
      <c r="AJ122" s="62">
        <v>29999.78</v>
      </c>
    </row>
    <row r="123" spans="1:36" ht="15.95" customHeight="1" x14ac:dyDescent="0.2">
      <c r="A123" s="19"/>
      <c r="B123" s="12" t="s">
        <v>204</v>
      </c>
      <c r="C123" s="62"/>
      <c r="D123" s="62">
        <v>0</v>
      </c>
      <c r="E123" s="62">
        <v>0</v>
      </c>
      <c r="F123" s="62">
        <v>0</v>
      </c>
      <c r="G123" s="65">
        <v>8868</v>
      </c>
      <c r="H123" s="98">
        <v>10000</v>
      </c>
      <c r="I123" s="235">
        <f t="shared" si="51"/>
        <v>1132</v>
      </c>
      <c r="J123" s="236">
        <f t="shared" si="52"/>
        <v>0.12764997744700046</v>
      </c>
      <c r="K123" s="84"/>
      <c r="L123" s="62">
        <v>0</v>
      </c>
      <c r="M123" s="62">
        <v>0</v>
      </c>
      <c r="N123" s="62">
        <v>0</v>
      </c>
      <c r="O123" s="62">
        <f t="shared" si="54"/>
        <v>0</v>
      </c>
      <c r="P123" s="62">
        <v>0</v>
      </c>
      <c r="Q123" s="62">
        <v>0</v>
      </c>
      <c r="R123" s="65">
        <v>8868</v>
      </c>
      <c r="S123" s="65">
        <v>10000</v>
      </c>
      <c r="T123" s="92"/>
      <c r="U123" s="19"/>
      <c r="V123" s="12" t="s">
        <v>204</v>
      </c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93"/>
      <c r="AI123" s="93"/>
      <c r="AJ123" s="62"/>
    </row>
    <row r="124" spans="1:36" ht="15.95" customHeight="1" x14ac:dyDescent="0.2">
      <c r="A124" s="19"/>
      <c r="B124" s="12" t="s">
        <v>205</v>
      </c>
      <c r="C124" s="62"/>
      <c r="D124" s="62">
        <v>0</v>
      </c>
      <c r="E124" s="62">
        <v>0</v>
      </c>
      <c r="F124" s="62">
        <v>0</v>
      </c>
      <c r="G124" s="65">
        <v>19020</v>
      </c>
      <c r="H124" s="98">
        <v>20000</v>
      </c>
      <c r="I124" s="235">
        <f t="shared" si="51"/>
        <v>980</v>
      </c>
      <c r="J124" s="236">
        <f t="shared" si="52"/>
        <v>5.152471083070452E-2</v>
      </c>
      <c r="K124" s="84"/>
      <c r="L124" s="62">
        <v>0</v>
      </c>
      <c r="M124" s="62">
        <v>0</v>
      </c>
      <c r="N124" s="62">
        <v>0</v>
      </c>
      <c r="O124" s="62">
        <f t="shared" si="54"/>
        <v>0</v>
      </c>
      <c r="P124" s="62">
        <v>0</v>
      </c>
      <c r="Q124" s="62">
        <v>0</v>
      </c>
      <c r="R124" s="65">
        <v>50400</v>
      </c>
      <c r="S124" s="65">
        <v>0</v>
      </c>
      <c r="T124" s="92"/>
      <c r="U124" s="19"/>
      <c r="V124" s="12" t="s">
        <v>205</v>
      </c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93"/>
      <c r="AI124" s="93"/>
      <c r="AJ124" s="62"/>
    </row>
    <row r="125" spans="1:36" ht="15.95" customHeight="1" x14ac:dyDescent="0.2">
      <c r="A125" s="19"/>
      <c r="B125" s="12" t="s">
        <v>222</v>
      </c>
      <c r="C125" s="62"/>
      <c r="D125" s="62">
        <v>0</v>
      </c>
      <c r="E125" s="62"/>
      <c r="F125" s="62"/>
      <c r="G125" s="65">
        <v>0</v>
      </c>
      <c r="H125" s="79">
        <v>0</v>
      </c>
      <c r="I125" s="235"/>
      <c r="J125" s="236"/>
      <c r="K125" s="84"/>
      <c r="L125" s="62">
        <v>0</v>
      </c>
      <c r="M125" s="98"/>
      <c r="N125" s="62"/>
      <c r="O125" s="62">
        <f t="shared" si="54"/>
        <v>0</v>
      </c>
      <c r="P125" s="62"/>
      <c r="Q125" s="62"/>
      <c r="R125" s="65"/>
      <c r="S125" s="65"/>
      <c r="T125" s="92"/>
      <c r="U125" s="19"/>
      <c r="V125" s="12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93"/>
      <c r="AI125" s="93"/>
      <c r="AJ125" s="62"/>
    </row>
    <row r="126" spans="1:36" ht="15.95" customHeight="1" x14ac:dyDescent="0.2">
      <c r="A126" s="19">
        <v>0.20082</v>
      </c>
      <c r="B126" s="12" t="s">
        <v>145</v>
      </c>
      <c r="C126" s="62">
        <v>202591.1</v>
      </c>
      <c r="D126" s="62">
        <v>22591</v>
      </c>
      <c r="E126" s="65">
        <f>D126-C126</f>
        <v>-180000.1</v>
      </c>
      <c r="F126" s="65">
        <v>0</v>
      </c>
      <c r="G126" s="65">
        <v>0</v>
      </c>
      <c r="H126" s="98">
        <v>0</v>
      </c>
      <c r="I126" s="235"/>
      <c r="J126" s="236"/>
      <c r="K126" s="84"/>
      <c r="L126" s="62">
        <v>17700.849999999999</v>
      </c>
      <c r="M126" s="98">
        <v>0</v>
      </c>
      <c r="N126" s="62">
        <f t="shared" si="53"/>
        <v>17700.849999999999</v>
      </c>
      <c r="O126" s="62">
        <f t="shared" si="54"/>
        <v>1609.1681818181817</v>
      </c>
      <c r="P126" s="62">
        <f t="shared" si="55"/>
        <v>19310.018181818181</v>
      </c>
      <c r="Q126" s="65">
        <v>0</v>
      </c>
      <c r="R126" s="65">
        <v>0</v>
      </c>
      <c r="S126" s="65">
        <v>40000</v>
      </c>
      <c r="T126" s="148"/>
      <c r="U126" s="19">
        <v>0.20082</v>
      </c>
      <c r="V126" s="12" t="s">
        <v>145</v>
      </c>
      <c r="W126" s="163">
        <v>0</v>
      </c>
      <c r="X126" s="163">
        <v>57652</v>
      </c>
      <c r="Y126" s="163">
        <v>0</v>
      </c>
      <c r="Z126" s="163">
        <v>0</v>
      </c>
      <c r="AA126" s="163">
        <v>56068.31</v>
      </c>
      <c r="AB126" s="163">
        <v>0</v>
      </c>
      <c r="AC126" s="163">
        <v>42284</v>
      </c>
      <c r="AD126" s="163">
        <v>0</v>
      </c>
      <c r="AE126" s="163">
        <v>48220</v>
      </c>
      <c r="AF126" s="163">
        <v>8972.4699999999993</v>
      </c>
      <c r="AG126" s="163">
        <v>33305</v>
      </c>
      <c r="AH126" s="93">
        <v>0</v>
      </c>
      <c r="AI126" s="93">
        <v>3613.65</v>
      </c>
      <c r="AJ126" s="62">
        <v>22591</v>
      </c>
    </row>
    <row r="127" spans="1:36" ht="15.95" customHeight="1" x14ac:dyDescent="0.2">
      <c r="A127" s="19"/>
      <c r="B127" s="12" t="s">
        <v>204</v>
      </c>
      <c r="C127" s="98"/>
      <c r="D127" s="62">
        <v>0</v>
      </c>
      <c r="E127" s="62">
        <v>0</v>
      </c>
      <c r="F127" s="62">
        <v>0</v>
      </c>
      <c r="G127" s="65">
        <v>8868</v>
      </c>
      <c r="H127" s="62">
        <v>10000</v>
      </c>
      <c r="I127" s="235">
        <f t="shared" si="51"/>
        <v>1132</v>
      </c>
      <c r="J127" s="236">
        <f t="shared" si="52"/>
        <v>0.12764997744700046</v>
      </c>
      <c r="K127" s="84"/>
      <c r="L127" s="62">
        <v>0</v>
      </c>
      <c r="M127" s="62">
        <v>0</v>
      </c>
      <c r="N127" s="62">
        <v>0</v>
      </c>
      <c r="O127" s="62">
        <f t="shared" si="54"/>
        <v>0</v>
      </c>
      <c r="P127" s="62">
        <v>0</v>
      </c>
      <c r="Q127" s="62">
        <v>0</v>
      </c>
      <c r="R127" s="65">
        <v>8868</v>
      </c>
      <c r="S127" s="65">
        <v>10000</v>
      </c>
      <c r="T127" s="90"/>
      <c r="U127" s="19"/>
      <c r="V127" s="12" t="s">
        <v>204</v>
      </c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97"/>
      <c r="AI127" s="97"/>
      <c r="AJ127" s="104"/>
    </row>
    <row r="128" spans="1:36" ht="15.95" customHeight="1" thickBot="1" x14ac:dyDescent="0.25">
      <c r="A128" s="19"/>
      <c r="B128" s="12" t="s">
        <v>205</v>
      </c>
      <c r="C128" s="85"/>
      <c r="D128" s="98">
        <v>0</v>
      </c>
      <c r="E128" s="79">
        <f>D128-C128</f>
        <v>0</v>
      </c>
      <c r="F128" s="79">
        <v>220500</v>
      </c>
      <c r="G128" s="79">
        <v>171180</v>
      </c>
      <c r="H128" s="98">
        <v>40000</v>
      </c>
      <c r="I128" s="235">
        <f t="shared" si="51"/>
        <v>-131180</v>
      </c>
      <c r="J128" s="236">
        <f t="shared" si="52"/>
        <v>-0.76632784203762117</v>
      </c>
      <c r="K128" s="84"/>
      <c r="L128" s="62">
        <v>0</v>
      </c>
      <c r="M128" s="62">
        <v>0</v>
      </c>
      <c r="N128" s="62">
        <v>0</v>
      </c>
      <c r="O128" s="62">
        <f t="shared" si="54"/>
        <v>0</v>
      </c>
      <c r="P128" s="62">
        <v>0</v>
      </c>
      <c r="Q128" s="65">
        <v>220500</v>
      </c>
      <c r="R128" s="79">
        <v>170100</v>
      </c>
      <c r="S128" s="79">
        <v>0</v>
      </c>
      <c r="T128" s="40"/>
      <c r="U128" s="19"/>
      <c r="V128" s="12" t="s">
        <v>205</v>
      </c>
      <c r="W128" s="169">
        <v>92488.56</v>
      </c>
      <c r="X128" s="169">
        <v>3993.04</v>
      </c>
      <c r="Y128" s="169">
        <v>10966.73</v>
      </c>
      <c r="Z128" s="169">
        <v>11484</v>
      </c>
      <c r="AA128" s="169">
        <v>0</v>
      </c>
      <c r="AB128" s="169">
        <v>0</v>
      </c>
      <c r="AC128" s="169">
        <v>0</v>
      </c>
      <c r="AD128" s="169">
        <v>2600</v>
      </c>
      <c r="AE128" s="169">
        <v>0</v>
      </c>
      <c r="AF128" s="169"/>
      <c r="AG128" s="169">
        <v>0</v>
      </c>
      <c r="AH128" s="97">
        <v>0</v>
      </c>
      <c r="AI128" s="60"/>
      <c r="AJ128" s="104">
        <v>0</v>
      </c>
    </row>
    <row r="129" spans="1:36" ht="15.95" customHeight="1" thickBot="1" x14ac:dyDescent="0.25">
      <c r="A129" s="19"/>
      <c r="B129" s="12" t="s">
        <v>231</v>
      </c>
      <c r="C129" s="86"/>
      <c r="D129" s="85">
        <v>0</v>
      </c>
      <c r="E129" s="61"/>
      <c r="F129" s="61"/>
      <c r="G129" s="61">
        <v>0</v>
      </c>
      <c r="H129" s="85">
        <v>15000</v>
      </c>
      <c r="I129" s="235">
        <f t="shared" si="51"/>
        <v>15000</v>
      </c>
      <c r="J129" s="236"/>
      <c r="K129" s="84"/>
      <c r="L129" s="85">
        <v>0</v>
      </c>
      <c r="M129" s="85"/>
      <c r="N129" s="85"/>
      <c r="O129" s="85">
        <f t="shared" si="54"/>
        <v>0</v>
      </c>
      <c r="P129" s="85"/>
      <c r="Q129" s="61"/>
      <c r="R129" s="216"/>
      <c r="S129" s="216"/>
      <c r="T129" s="40"/>
      <c r="U129" s="19"/>
      <c r="V129" s="12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2"/>
      <c r="AI129" s="172"/>
      <c r="AJ129" s="104"/>
    </row>
    <row r="130" spans="1:36" ht="15.95" customHeight="1" x14ac:dyDescent="0.2">
      <c r="A130" s="19">
        <v>0.2</v>
      </c>
      <c r="B130" s="9" t="s">
        <v>102</v>
      </c>
      <c r="C130" s="111">
        <v>298991.09999999998</v>
      </c>
      <c r="D130" s="101">
        <f>SUM(D116:D129)</f>
        <v>85625.62</v>
      </c>
      <c r="E130" s="64" t="e">
        <f>SUM(E116:E128)</f>
        <v>#REF!</v>
      </c>
      <c r="F130" s="101">
        <f t="shared" ref="F130:S130" si="56">SUM(F116:F128)</f>
        <v>329500</v>
      </c>
      <c r="G130" s="64">
        <f>SUM(G116:G129)</f>
        <v>260036</v>
      </c>
      <c r="H130" s="101">
        <f>SUM(H116:H129)</f>
        <v>150000</v>
      </c>
      <c r="I130" s="235">
        <f t="shared" si="51"/>
        <v>-110036</v>
      </c>
      <c r="J130" s="236">
        <f t="shared" si="52"/>
        <v>-0.42315679367472198</v>
      </c>
      <c r="K130" s="84"/>
      <c r="L130" s="101">
        <f>SUM(L116:L129)</f>
        <v>57339.37</v>
      </c>
      <c r="M130" s="101">
        <f t="shared" si="56"/>
        <v>4104.16</v>
      </c>
      <c r="N130" s="101">
        <f t="shared" si="56"/>
        <v>61443.53</v>
      </c>
      <c r="O130" s="101">
        <f>SUM(O116:O129)</f>
        <v>5212.67</v>
      </c>
      <c r="P130" s="101">
        <f t="shared" si="56"/>
        <v>62552.04</v>
      </c>
      <c r="Q130" s="101">
        <f t="shared" si="56"/>
        <v>329500</v>
      </c>
      <c r="R130" s="64">
        <f t="shared" si="56"/>
        <v>311236</v>
      </c>
      <c r="S130" s="64">
        <f t="shared" si="56"/>
        <v>154000</v>
      </c>
      <c r="T130" s="40"/>
      <c r="U130" s="19">
        <v>0.2</v>
      </c>
      <c r="V130" s="9" t="s">
        <v>102</v>
      </c>
      <c r="W130" s="101">
        <f t="shared" ref="W130:AJ130" si="57">SUM(W116:W128)</f>
        <v>129934.85</v>
      </c>
      <c r="X130" s="101">
        <f t="shared" si="57"/>
        <v>124449.8</v>
      </c>
      <c r="Y130" s="101">
        <f t="shared" si="57"/>
        <v>197510.46</v>
      </c>
      <c r="Z130" s="101">
        <f t="shared" si="57"/>
        <v>89650.59</v>
      </c>
      <c r="AA130" s="101">
        <f t="shared" si="57"/>
        <v>164249.82</v>
      </c>
      <c r="AB130" s="101">
        <f t="shared" si="57"/>
        <v>59242.899999999994</v>
      </c>
      <c r="AC130" s="101">
        <f t="shared" si="57"/>
        <v>118647.47</v>
      </c>
      <c r="AD130" s="101">
        <f>SUM(AD116:AD128)</f>
        <v>79287.69</v>
      </c>
      <c r="AE130" s="101">
        <f t="shared" si="57"/>
        <v>112482.14</v>
      </c>
      <c r="AF130" s="101">
        <f t="shared" si="57"/>
        <v>84296.72</v>
      </c>
      <c r="AG130" s="101">
        <f t="shared" si="57"/>
        <v>91334.94</v>
      </c>
      <c r="AH130" s="101">
        <f t="shared" si="57"/>
        <v>28302.57</v>
      </c>
      <c r="AI130" s="101">
        <f t="shared" si="57"/>
        <v>41870.32</v>
      </c>
      <c r="AJ130" s="101">
        <f t="shared" si="57"/>
        <v>85625.62</v>
      </c>
    </row>
    <row r="131" spans="1:36" ht="15.95" customHeight="1" x14ac:dyDescent="0.25">
      <c r="A131" s="20"/>
      <c r="B131" s="14"/>
      <c r="C131" s="62"/>
      <c r="D131" s="119"/>
      <c r="E131" s="72"/>
      <c r="F131" s="72"/>
      <c r="G131" s="198"/>
      <c r="H131" s="102"/>
      <c r="I131" s="84"/>
      <c r="J131" s="84"/>
      <c r="K131" s="84"/>
      <c r="L131" s="122"/>
      <c r="M131" s="122"/>
      <c r="N131" s="123"/>
      <c r="O131" s="122"/>
      <c r="P131" s="123"/>
      <c r="Q131" s="72"/>
      <c r="R131" s="198"/>
      <c r="S131" s="72"/>
      <c r="T131" s="40"/>
      <c r="U131" s="20"/>
      <c r="V131" s="14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19"/>
      <c r="AI131" s="119"/>
      <c r="AJ131" s="119"/>
    </row>
    <row r="132" spans="1:36" ht="15.95" customHeight="1" x14ac:dyDescent="0.2">
      <c r="A132" s="19"/>
      <c r="B132" s="24" t="s">
        <v>77</v>
      </c>
      <c r="C132" s="62"/>
      <c r="D132" s="84"/>
      <c r="E132" s="72"/>
      <c r="F132" s="72"/>
      <c r="G132" s="198"/>
      <c r="H132" s="103"/>
      <c r="I132" s="84"/>
      <c r="J132" s="84"/>
      <c r="K132" s="84"/>
      <c r="L132" s="103"/>
      <c r="M132" s="103"/>
      <c r="N132" s="103"/>
      <c r="O132" s="103"/>
      <c r="P132" s="103"/>
      <c r="Q132" s="72"/>
      <c r="R132" s="198"/>
      <c r="S132" s="72"/>
      <c r="T132" s="40"/>
      <c r="U132" s="19"/>
      <c r="V132" s="24" t="s">
        <v>77</v>
      </c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25"/>
      <c r="AJ132" s="84"/>
    </row>
    <row r="133" spans="1:36" ht="15.95" customHeight="1" x14ac:dyDescent="0.2">
      <c r="A133" s="19">
        <v>0.30060999999999999</v>
      </c>
      <c r="B133" s="12" t="s">
        <v>17</v>
      </c>
      <c r="C133" s="62">
        <v>14000</v>
      </c>
      <c r="D133" s="62">
        <v>12600.5</v>
      </c>
      <c r="E133" s="65">
        <f>D133-C133</f>
        <v>-1399.5</v>
      </c>
      <c r="F133" s="65">
        <v>10000</v>
      </c>
      <c r="G133" s="65">
        <v>0</v>
      </c>
      <c r="H133" s="62">
        <v>8000</v>
      </c>
      <c r="I133" s="235">
        <f t="shared" ref="I133:I138" si="58">H133-G133</f>
        <v>8000</v>
      </c>
      <c r="J133" s="236"/>
      <c r="K133" s="84"/>
      <c r="L133" s="62">
        <v>0</v>
      </c>
      <c r="M133" s="62">
        <v>0</v>
      </c>
      <c r="N133" s="62">
        <f>L133+M133</f>
        <v>0</v>
      </c>
      <c r="O133" s="62">
        <f t="shared" ref="O133:O137" si="59">(L133/11)*1</f>
        <v>0</v>
      </c>
      <c r="P133" s="62">
        <f>L133+O133</f>
        <v>0</v>
      </c>
      <c r="Q133" s="65">
        <v>10000</v>
      </c>
      <c r="R133" s="65">
        <v>5000</v>
      </c>
      <c r="S133" s="65">
        <v>10000</v>
      </c>
      <c r="T133" s="149"/>
      <c r="U133" s="19">
        <v>0.30060999999999999</v>
      </c>
      <c r="V133" s="12" t="s">
        <v>17</v>
      </c>
      <c r="W133" s="163">
        <v>6046.79</v>
      </c>
      <c r="X133" s="163">
        <v>2498.87</v>
      </c>
      <c r="Y133" s="163">
        <v>7648.51</v>
      </c>
      <c r="Z133" s="163">
        <v>10666.86</v>
      </c>
      <c r="AA133" s="163">
        <v>9572.6299999999992</v>
      </c>
      <c r="AB133" s="163">
        <v>11314.76</v>
      </c>
      <c r="AC133" s="163">
        <v>12035.02</v>
      </c>
      <c r="AD133" s="163">
        <v>15007.31</v>
      </c>
      <c r="AE133" s="163">
        <v>14674.72</v>
      </c>
      <c r="AF133" s="163">
        <v>19520.560000000001</v>
      </c>
      <c r="AG133" s="163">
        <v>16664.080000000002</v>
      </c>
      <c r="AH133" s="93">
        <v>2565.9499999999998</v>
      </c>
      <c r="AI133" s="93">
        <v>4868.04</v>
      </c>
      <c r="AJ133" s="62">
        <v>12600.5</v>
      </c>
    </row>
    <row r="134" spans="1:36" ht="15.95" customHeight="1" x14ac:dyDescent="0.2">
      <c r="A134" s="19">
        <v>0.30064000000000002</v>
      </c>
      <c r="B134" s="12" t="s">
        <v>63</v>
      </c>
      <c r="C134" s="62">
        <v>500</v>
      </c>
      <c r="D134" s="62">
        <v>0</v>
      </c>
      <c r="E134" s="65">
        <f>D134-C134</f>
        <v>-500</v>
      </c>
      <c r="F134" s="65">
        <v>500</v>
      </c>
      <c r="G134" s="65">
        <v>500</v>
      </c>
      <c r="H134" s="62">
        <v>500</v>
      </c>
      <c r="I134" s="235">
        <f t="shared" si="58"/>
        <v>0</v>
      </c>
      <c r="J134" s="236">
        <f t="shared" ref="J134:J138" si="60">I134/G134</f>
        <v>0</v>
      </c>
      <c r="K134" s="84"/>
      <c r="L134" s="62">
        <v>0</v>
      </c>
      <c r="M134" s="62">
        <v>0</v>
      </c>
      <c r="N134" s="62">
        <f>L134+M134</f>
        <v>0</v>
      </c>
      <c r="O134" s="62">
        <f t="shared" si="59"/>
        <v>0</v>
      </c>
      <c r="P134" s="62">
        <f>L134+O134</f>
        <v>0</v>
      </c>
      <c r="Q134" s="65">
        <v>500</v>
      </c>
      <c r="R134" s="65">
        <v>500</v>
      </c>
      <c r="S134" s="65">
        <v>500</v>
      </c>
      <c r="T134" s="92"/>
      <c r="U134" s="19">
        <v>0.30064000000000002</v>
      </c>
      <c r="V134" s="12" t="s">
        <v>63</v>
      </c>
      <c r="W134" s="163">
        <v>0</v>
      </c>
      <c r="X134" s="163">
        <v>0</v>
      </c>
      <c r="Y134" s="163">
        <v>0</v>
      </c>
      <c r="Z134" s="163">
        <v>0</v>
      </c>
      <c r="AA134" s="163">
        <v>0</v>
      </c>
      <c r="AB134" s="163">
        <v>1886.6</v>
      </c>
      <c r="AC134" s="163">
        <v>1281.76</v>
      </c>
      <c r="AD134" s="163">
        <v>0</v>
      </c>
      <c r="AE134" s="163">
        <v>0</v>
      </c>
      <c r="AF134" s="163"/>
      <c r="AG134" s="163">
        <v>531.44000000000005</v>
      </c>
      <c r="AH134" s="93">
        <v>70</v>
      </c>
      <c r="AI134" s="93">
        <v>0</v>
      </c>
      <c r="AJ134" s="62">
        <v>0</v>
      </c>
    </row>
    <row r="135" spans="1:36" ht="15.95" customHeight="1" x14ac:dyDescent="0.2">
      <c r="A135" s="19">
        <v>0.30074400000000001</v>
      </c>
      <c r="B135" s="12" t="s">
        <v>16</v>
      </c>
      <c r="C135" s="124">
        <v>2000</v>
      </c>
      <c r="D135" s="62">
        <v>671</v>
      </c>
      <c r="E135" s="65">
        <f>D135-C135</f>
        <v>-1329</v>
      </c>
      <c r="F135" s="65">
        <v>2000</v>
      </c>
      <c r="G135" s="65">
        <v>0</v>
      </c>
      <c r="H135" s="62">
        <v>1000</v>
      </c>
      <c r="I135" s="235">
        <f t="shared" si="58"/>
        <v>1000</v>
      </c>
      <c r="J135" s="236"/>
      <c r="K135" s="84"/>
      <c r="L135" s="62">
        <v>0</v>
      </c>
      <c r="M135" s="62">
        <v>0</v>
      </c>
      <c r="N135" s="62">
        <f>L135+M135</f>
        <v>0</v>
      </c>
      <c r="O135" s="62">
        <f t="shared" si="59"/>
        <v>0</v>
      </c>
      <c r="P135" s="62">
        <f>L135+O135</f>
        <v>0</v>
      </c>
      <c r="Q135" s="65">
        <v>2000</v>
      </c>
      <c r="R135" s="65">
        <v>1000</v>
      </c>
      <c r="S135" s="65">
        <v>2000</v>
      </c>
      <c r="T135" s="92"/>
      <c r="U135" s="19">
        <v>0.30074400000000001</v>
      </c>
      <c r="V135" s="12" t="s">
        <v>16</v>
      </c>
      <c r="W135" s="163">
        <v>0</v>
      </c>
      <c r="X135" s="163">
        <v>0</v>
      </c>
      <c r="Y135" s="163">
        <v>0</v>
      </c>
      <c r="Z135" s="163">
        <v>0</v>
      </c>
      <c r="AA135" s="163">
        <v>0</v>
      </c>
      <c r="AB135" s="163">
        <v>0</v>
      </c>
      <c r="AC135" s="163">
        <v>0</v>
      </c>
      <c r="AD135" s="163">
        <v>0</v>
      </c>
      <c r="AE135" s="163">
        <v>0</v>
      </c>
      <c r="AF135" s="163"/>
      <c r="AG135" s="163"/>
      <c r="AH135" s="93">
        <v>-150</v>
      </c>
      <c r="AI135" s="93">
        <v>0</v>
      </c>
      <c r="AJ135" s="62">
        <v>671</v>
      </c>
    </row>
    <row r="136" spans="1:36" ht="15.95" customHeight="1" x14ac:dyDescent="0.2">
      <c r="A136" s="19">
        <v>0.30080000000000001</v>
      </c>
      <c r="B136" s="12" t="s">
        <v>64</v>
      </c>
      <c r="C136" s="62">
        <v>5000</v>
      </c>
      <c r="D136" s="62">
        <v>3871.09</v>
      </c>
      <c r="E136" s="65">
        <f>D136-C136</f>
        <v>-1128.9099999999999</v>
      </c>
      <c r="F136" s="65">
        <v>5000</v>
      </c>
      <c r="G136" s="65">
        <v>5000</v>
      </c>
      <c r="H136" s="62">
        <v>5000</v>
      </c>
      <c r="I136" s="235">
        <f t="shared" si="58"/>
        <v>0</v>
      </c>
      <c r="J136" s="236">
        <f t="shared" si="60"/>
        <v>0</v>
      </c>
      <c r="K136" s="84"/>
      <c r="L136" s="62">
        <v>3515.41</v>
      </c>
      <c r="M136" s="62">
        <v>558.75</v>
      </c>
      <c r="N136" s="62">
        <f>L136+M136</f>
        <v>4074.16</v>
      </c>
      <c r="O136" s="62">
        <f t="shared" si="59"/>
        <v>319.58272727272725</v>
      </c>
      <c r="P136" s="62">
        <f>L136+O136</f>
        <v>3834.9927272727273</v>
      </c>
      <c r="Q136" s="65">
        <v>5000</v>
      </c>
      <c r="R136" s="65">
        <v>5000</v>
      </c>
      <c r="S136" s="65">
        <v>5000</v>
      </c>
      <c r="T136" s="148"/>
      <c r="U136" s="19">
        <v>0.30080000000000001</v>
      </c>
      <c r="V136" s="12" t="s">
        <v>64</v>
      </c>
      <c r="W136" s="163">
        <v>1445.9</v>
      </c>
      <c r="X136" s="163">
        <v>0</v>
      </c>
      <c r="Y136" s="163">
        <v>0</v>
      </c>
      <c r="Z136" s="163">
        <v>596</v>
      </c>
      <c r="AA136" s="163">
        <v>739.85</v>
      </c>
      <c r="AB136" s="163">
        <v>0</v>
      </c>
      <c r="AC136" s="163">
        <v>4375.47</v>
      </c>
      <c r="AD136" s="163">
        <v>4850.3500000000004</v>
      </c>
      <c r="AE136" s="163">
        <v>4718.2700000000004</v>
      </c>
      <c r="AF136" s="163">
        <v>14945.67</v>
      </c>
      <c r="AG136" s="163">
        <v>523.79999999999995</v>
      </c>
      <c r="AH136" s="93">
        <v>795.34</v>
      </c>
      <c r="AI136" s="93">
        <v>646.72</v>
      </c>
      <c r="AJ136" s="62">
        <v>3871.09</v>
      </c>
    </row>
    <row r="137" spans="1:36" ht="15.95" customHeight="1" thickBot="1" x14ac:dyDescent="0.25">
      <c r="A137" s="19">
        <v>0.30081999999999998</v>
      </c>
      <c r="B137" s="12" t="s">
        <v>144</v>
      </c>
      <c r="C137" s="85">
        <v>0</v>
      </c>
      <c r="D137" s="85">
        <v>0</v>
      </c>
      <c r="E137" s="79">
        <f>D137-C137</f>
        <v>0</v>
      </c>
      <c r="F137" s="61">
        <v>0</v>
      </c>
      <c r="G137" s="61">
        <v>0</v>
      </c>
      <c r="H137" s="85">
        <v>0</v>
      </c>
      <c r="I137" s="235"/>
      <c r="J137" s="236"/>
      <c r="K137" s="84"/>
      <c r="L137" s="85">
        <v>0</v>
      </c>
      <c r="M137" s="85">
        <v>0</v>
      </c>
      <c r="N137" s="62">
        <f>L137+M137</f>
        <v>0</v>
      </c>
      <c r="O137" s="62">
        <f t="shared" si="59"/>
        <v>0</v>
      </c>
      <c r="P137" s="62">
        <f>L137+O137</f>
        <v>0</v>
      </c>
      <c r="Q137" s="61">
        <v>0</v>
      </c>
      <c r="R137" s="61">
        <v>0</v>
      </c>
      <c r="S137" s="61">
        <v>0</v>
      </c>
      <c r="T137" s="40"/>
      <c r="U137" s="19">
        <v>0.30081999999999998</v>
      </c>
      <c r="V137" s="12" t="s">
        <v>144</v>
      </c>
      <c r="W137" s="169">
        <v>0</v>
      </c>
      <c r="X137" s="169">
        <v>0</v>
      </c>
      <c r="Y137" s="169">
        <v>0</v>
      </c>
      <c r="Z137" s="169">
        <v>0</v>
      </c>
      <c r="AA137" s="169">
        <v>0</v>
      </c>
      <c r="AB137" s="169">
        <v>0</v>
      </c>
      <c r="AC137" s="169">
        <v>0</v>
      </c>
      <c r="AD137" s="169">
        <v>0</v>
      </c>
      <c r="AE137" s="169">
        <v>0</v>
      </c>
      <c r="AF137" s="169"/>
      <c r="AG137" s="169">
        <v>0</v>
      </c>
      <c r="AH137" s="97">
        <v>0</v>
      </c>
      <c r="AI137" s="60">
        <v>0</v>
      </c>
      <c r="AJ137" s="62">
        <v>0</v>
      </c>
    </row>
    <row r="138" spans="1:36" ht="15.95" customHeight="1" x14ac:dyDescent="0.2">
      <c r="A138" s="19">
        <v>0.3</v>
      </c>
      <c r="B138" s="9" t="s">
        <v>103</v>
      </c>
      <c r="C138" s="111">
        <v>21500</v>
      </c>
      <c r="D138" s="111">
        <f t="shared" ref="D138:S138" si="61">SUM(D133:D137)</f>
        <v>17142.59</v>
      </c>
      <c r="E138" s="64">
        <f t="shared" ref="E138" si="62">SUM(E133:E137)</f>
        <v>-4357.41</v>
      </c>
      <c r="F138" s="111">
        <f t="shared" si="61"/>
        <v>17500</v>
      </c>
      <c r="G138" s="66">
        <f t="shared" ref="G138" si="63">SUM(G133:G137)</f>
        <v>5500</v>
      </c>
      <c r="H138" s="111">
        <f t="shared" ref="H138" si="64">SUM(H133:H137)</f>
        <v>14500</v>
      </c>
      <c r="I138" s="235">
        <f t="shared" si="58"/>
        <v>9000</v>
      </c>
      <c r="J138" s="236">
        <f t="shared" si="60"/>
        <v>1.6363636363636365</v>
      </c>
      <c r="K138" s="84"/>
      <c r="L138" s="111">
        <f t="shared" si="61"/>
        <v>3515.41</v>
      </c>
      <c r="M138" s="111">
        <f t="shared" si="61"/>
        <v>558.75</v>
      </c>
      <c r="N138" s="111">
        <f t="shared" si="61"/>
        <v>4074.16</v>
      </c>
      <c r="O138" s="111">
        <f t="shared" si="61"/>
        <v>319.58272727272725</v>
      </c>
      <c r="P138" s="111">
        <f t="shared" si="61"/>
        <v>3834.9927272727273</v>
      </c>
      <c r="Q138" s="111">
        <f t="shared" si="61"/>
        <v>17500</v>
      </c>
      <c r="R138" s="66">
        <f t="shared" si="61"/>
        <v>11500</v>
      </c>
      <c r="S138" s="66">
        <f t="shared" si="61"/>
        <v>17500</v>
      </c>
      <c r="T138" s="40"/>
      <c r="U138" s="19">
        <v>0.3</v>
      </c>
      <c r="V138" s="9" t="s">
        <v>103</v>
      </c>
      <c r="W138" s="101">
        <f t="shared" ref="W138:AJ138" si="65">SUM(W133:W137)</f>
        <v>7492.6900000000005</v>
      </c>
      <c r="X138" s="101">
        <f t="shared" si="65"/>
        <v>2498.87</v>
      </c>
      <c r="Y138" s="101">
        <f t="shared" si="65"/>
        <v>7648.51</v>
      </c>
      <c r="Z138" s="101">
        <f t="shared" si="65"/>
        <v>11262.86</v>
      </c>
      <c r="AA138" s="101">
        <f t="shared" si="65"/>
        <v>10312.48</v>
      </c>
      <c r="AB138" s="101">
        <f t="shared" si="65"/>
        <v>13201.36</v>
      </c>
      <c r="AC138" s="101">
        <f t="shared" si="65"/>
        <v>17692.25</v>
      </c>
      <c r="AD138" s="101">
        <f t="shared" si="65"/>
        <v>19857.66</v>
      </c>
      <c r="AE138" s="101">
        <f t="shared" si="65"/>
        <v>19392.989999999998</v>
      </c>
      <c r="AF138" s="101">
        <f t="shared" si="65"/>
        <v>34466.230000000003</v>
      </c>
      <c r="AG138" s="101">
        <f t="shared" si="65"/>
        <v>17719.32</v>
      </c>
      <c r="AH138" s="101">
        <f t="shared" si="65"/>
        <v>3281.29</v>
      </c>
      <c r="AI138" s="101">
        <f t="shared" si="65"/>
        <v>5514.76</v>
      </c>
      <c r="AJ138" s="101">
        <f t="shared" si="65"/>
        <v>17142.59</v>
      </c>
    </row>
    <row r="139" spans="1:36" ht="15.95" customHeight="1" x14ac:dyDescent="0.25">
      <c r="A139" s="23"/>
      <c r="B139" s="16"/>
      <c r="C139" s="102"/>
      <c r="D139" s="119"/>
      <c r="E139" s="72"/>
      <c r="F139" s="72"/>
      <c r="G139" s="198"/>
      <c r="H139" s="102"/>
      <c r="I139" s="235"/>
      <c r="J139" s="235"/>
      <c r="K139" s="84"/>
      <c r="L139" s="84"/>
      <c r="M139" s="84"/>
      <c r="N139" s="84"/>
      <c r="O139" s="84"/>
      <c r="P139" s="84"/>
      <c r="Q139" s="72"/>
      <c r="R139" s="198"/>
      <c r="S139" s="72"/>
      <c r="T139" s="40"/>
      <c r="U139" s="23"/>
      <c r="V139" s="16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19"/>
      <c r="AI139" s="119"/>
      <c r="AJ139" s="119"/>
    </row>
    <row r="140" spans="1:36" ht="15.95" customHeight="1" x14ac:dyDescent="0.2">
      <c r="A140" s="19"/>
      <c r="B140" s="24" t="s">
        <v>166</v>
      </c>
      <c r="C140" s="103"/>
      <c r="D140" s="84"/>
      <c r="E140" s="72"/>
      <c r="F140" s="72"/>
      <c r="G140" s="198"/>
      <c r="H140" s="103"/>
      <c r="I140" s="235"/>
      <c r="J140" s="236"/>
      <c r="K140" s="84"/>
      <c r="L140" s="103"/>
      <c r="M140" s="103"/>
      <c r="N140" s="103"/>
      <c r="O140" s="103"/>
      <c r="P140" s="103"/>
      <c r="Q140" s="72"/>
      <c r="R140" s="198"/>
      <c r="S140" s="72"/>
      <c r="T140" s="40"/>
      <c r="U140" s="19"/>
      <c r="V140" s="24" t="s">
        <v>166</v>
      </c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25"/>
      <c r="AJ140" s="84"/>
    </row>
    <row r="141" spans="1:36" ht="15.95" customHeight="1" x14ac:dyDescent="0.2">
      <c r="A141" s="19">
        <v>0.40028999999999998</v>
      </c>
      <c r="B141" s="12" t="s">
        <v>96</v>
      </c>
      <c r="C141" s="62">
        <v>50000</v>
      </c>
      <c r="D141" s="62">
        <v>43862.79</v>
      </c>
      <c r="E141" s="65">
        <f t="shared" ref="E141:E151" si="66">D141-C141</f>
        <v>-6137.2099999999991</v>
      </c>
      <c r="F141" s="65">
        <v>50000</v>
      </c>
      <c r="G141" s="65">
        <v>40000</v>
      </c>
      <c r="H141" s="62">
        <v>50000</v>
      </c>
      <c r="I141" s="235">
        <f t="shared" ref="I141:I152" si="67">H141-G141</f>
        <v>10000</v>
      </c>
      <c r="J141" s="236">
        <f t="shared" ref="J141:J152" si="68">I141/G141</f>
        <v>0.25</v>
      </c>
      <c r="K141" s="84"/>
      <c r="L141" s="62">
        <v>29411.34</v>
      </c>
      <c r="M141" s="62">
        <v>3085.81</v>
      </c>
      <c r="N141" s="62">
        <f t="shared" ref="N141:N149" si="69">L141+M141</f>
        <v>32497.15</v>
      </c>
      <c r="O141" s="62">
        <f t="shared" ref="O141:O151" si="70">(L141/11)*1</f>
        <v>2673.758181818182</v>
      </c>
      <c r="P141" s="62">
        <f t="shared" ref="P141:P149" si="71">L141+O141</f>
        <v>32085.098181818183</v>
      </c>
      <c r="Q141" s="65">
        <v>50000</v>
      </c>
      <c r="R141" s="65">
        <v>50000</v>
      </c>
      <c r="S141" s="65">
        <v>50000</v>
      </c>
      <c r="T141" s="92"/>
      <c r="U141" s="19">
        <v>0.40028999999999998</v>
      </c>
      <c r="V141" s="12" t="s">
        <v>96</v>
      </c>
      <c r="W141" s="163">
        <v>11720.71</v>
      </c>
      <c r="X141" s="163">
        <v>19487.96</v>
      </c>
      <c r="Y141" s="163">
        <v>29285.99</v>
      </c>
      <c r="Z141" s="163">
        <v>45599.05</v>
      </c>
      <c r="AA141" s="163">
        <v>39956.1</v>
      </c>
      <c r="AB141" s="163">
        <v>72891.94</v>
      </c>
      <c r="AC141" s="163">
        <v>78852.75</v>
      </c>
      <c r="AD141" s="163">
        <v>38233.519999999997</v>
      </c>
      <c r="AE141" s="163">
        <v>48566.18</v>
      </c>
      <c r="AF141" s="163">
        <v>63141.77</v>
      </c>
      <c r="AG141" s="163">
        <v>37519.83</v>
      </c>
      <c r="AH141" s="93">
        <v>35673.35</v>
      </c>
      <c r="AI141" s="93">
        <v>28849.43</v>
      </c>
      <c r="AJ141" s="62">
        <v>43862.79</v>
      </c>
    </row>
    <row r="142" spans="1:36" ht="15.95" customHeight="1" x14ac:dyDescent="0.2">
      <c r="A142" s="19">
        <v>0.40033099999999999</v>
      </c>
      <c r="B142" s="12" t="s">
        <v>94</v>
      </c>
      <c r="C142" s="62">
        <v>10000</v>
      </c>
      <c r="D142" s="62">
        <v>6877.97</v>
      </c>
      <c r="E142" s="65">
        <f t="shared" si="66"/>
        <v>-3122.0299999999997</v>
      </c>
      <c r="F142" s="65">
        <v>10000</v>
      </c>
      <c r="G142" s="65">
        <v>5000</v>
      </c>
      <c r="H142" s="62">
        <v>10000</v>
      </c>
      <c r="I142" s="235">
        <f t="shared" si="67"/>
        <v>5000</v>
      </c>
      <c r="J142" s="236">
        <f t="shared" si="68"/>
        <v>1</v>
      </c>
      <c r="K142" s="84"/>
      <c r="L142" s="62">
        <v>4230</v>
      </c>
      <c r="M142" s="62">
        <v>0</v>
      </c>
      <c r="N142" s="62">
        <f t="shared" si="69"/>
        <v>4230</v>
      </c>
      <c r="O142" s="62">
        <f t="shared" si="70"/>
        <v>384.54545454545456</v>
      </c>
      <c r="P142" s="62">
        <f t="shared" si="71"/>
        <v>4614.545454545455</v>
      </c>
      <c r="Q142" s="65">
        <v>10000</v>
      </c>
      <c r="R142" s="65">
        <v>10000</v>
      </c>
      <c r="S142" s="65">
        <v>10000</v>
      </c>
      <c r="T142" s="92"/>
      <c r="U142" s="19">
        <v>0.40033099999999999</v>
      </c>
      <c r="V142" s="12" t="s">
        <v>94</v>
      </c>
      <c r="W142" s="163">
        <v>246.43</v>
      </c>
      <c r="X142" s="163">
        <v>1796.96</v>
      </c>
      <c r="Y142" s="163">
        <v>905.94</v>
      </c>
      <c r="Z142" s="163">
        <v>1176.78</v>
      </c>
      <c r="AA142" s="163">
        <v>1298.8499999999999</v>
      </c>
      <c r="AB142" s="163">
        <v>5057</v>
      </c>
      <c r="AC142" s="163">
        <v>16504.240000000002</v>
      </c>
      <c r="AD142" s="163">
        <v>5360.67</v>
      </c>
      <c r="AE142" s="163">
        <v>10415.209999999999</v>
      </c>
      <c r="AF142" s="163">
        <v>6152.47</v>
      </c>
      <c r="AG142" s="163">
        <v>7358.61</v>
      </c>
      <c r="AH142" s="93">
        <v>3101.49</v>
      </c>
      <c r="AI142" s="93">
        <v>3929.63</v>
      </c>
      <c r="AJ142" s="62">
        <v>6877.97</v>
      </c>
    </row>
    <row r="143" spans="1:36" ht="15.95" customHeight="1" x14ac:dyDescent="0.2">
      <c r="A143" s="19">
        <v>0.40033200000000002</v>
      </c>
      <c r="B143" s="12" t="s">
        <v>95</v>
      </c>
      <c r="C143" s="62">
        <v>10000</v>
      </c>
      <c r="D143" s="62">
        <v>10129.74</v>
      </c>
      <c r="E143" s="65">
        <f t="shared" si="66"/>
        <v>129.73999999999978</v>
      </c>
      <c r="F143" s="65">
        <v>10000</v>
      </c>
      <c r="G143" s="65">
        <v>5000</v>
      </c>
      <c r="H143" s="62">
        <v>10000</v>
      </c>
      <c r="I143" s="235">
        <f t="shared" si="67"/>
        <v>5000</v>
      </c>
      <c r="J143" s="236">
        <f t="shared" si="68"/>
        <v>1</v>
      </c>
      <c r="K143" s="84"/>
      <c r="L143" s="62">
        <v>-1818.98</v>
      </c>
      <c r="M143" s="62">
        <v>-100</v>
      </c>
      <c r="N143" s="62">
        <f t="shared" si="69"/>
        <v>-1918.98</v>
      </c>
      <c r="O143" s="62">
        <f t="shared" si="70"/>
        <v>-165.36181818181819</v>
      </c>
      <c r="P143" s="62">
        <f t="shared" si="71"/>
        <v>-1984.3418181818183</v>
      </c>
      <c r="Q143" s="65">
        <v>10000</v>
      </c>
      <c r="R143" s="65">
        <v>10000</v>
      </c>
      <c r="S143" s="65">
        <v>10000</v>
      </c>
      <c r="T143" s="92"/>
      <c r="U143" s="19">
        <v>0.40033200000000002</v>
      </c>
      <c r="V143" s="12" t="s">
        <v>95</v>
      </c>
      <c r="W143" s="163">
        <v>3127.01</v>
      </c>
      <c r="X143" s="163">
        <v>2556.67</v>
      </c>
      <c r="Y143" s="163">
        <v>2803.13</v>
      </c>
      <c r="Z143" s="163">
        <v>828</v>
      </c>
      <c r="AA143" s="163">
        <v>3855.46</v>
      </c>
      <c r="AB143" s="163">
        <v>1473</v>
      </c>
      <c r="AC143" s="163">
        <v>8925.4699999999993</v>
      </c>
      <c r="AD143" s="163">
        <v>8009.57</v>
      </c>
      <c r="AE143" s="163">
        <v>13461.75</v>
      </c>
      <c r="AF143" s="163">
        <v>2750.29</v>
      </c>
      <c r="AG143" s="163">
        <v>4295</v>
      </c>
      <c r="AH143" s="93">
        <v>3303.38</v>
      </c>
      <c r="AI143" s="93">
        <v>4687.78</v>
      </c>
      <c r="AJ143" s="62">
        <v>10129.74</v>
      </c>
    </row>
    <row r="144" spans="1:36" ht="15.95" customHeight="1" x14ac:dyDescent="0.2">
      <c r="A144" s="19">
        <v>0.40061000000000002</v>
      </c>
      <c r="B144" s="12" t="s">
        <v>15</v>
      </c>
      <c r="C144" s="62">
        <v>6000</v>
      </c>
      <c r="D144" s="62">
        <v>5733.88</v>
      </c>
      <c r="E144" s="65">
        <f t="shared" si="66"/>
        <v>-266.11999999999989</v>
      </c>
      <c r="F144" s="65">
        <v>4000</v>
      </c>
      <c r="G144" s="65">
        <v>4000</v>
      </c>
      <c r="H144" s="62">
        <v>4000</v>
      </c>
      <c r="I144" s="235">
        <f t="shared" si="67"/>
        <v>0</v>
      </c>
      <c r="J144" s="236">
        <f t="shared" si="68"/>
        <v>0</v>
      </c>
      <c r="K144" s="84"/>
      <c r="L144" s="62">
        <v>420.06</v>
      </c>
      <c r="M144" s="62">
        <v>1805.59</v>
      </c>
      <c r="N144" s="62">
        <f t="shared" si="69"/>
        <v>2225.65</v>
      </c>
      <c r="O144" s="62">
        <f t="shared" si="70"/>
        <v>38.187272727272727</v>
      </c>
      <c r="P144" s="62">
        <f t="shared" si="71"/>
        <v>458.24727272727273</v>
      </c>
      <c r="Q144" s="65">
        <v>4000</v>
      </c>
      <c r="R144" s="65">
        <v>4000</v>
      </c>
      <c r="S144" s="65">
        <v>4000</v>
      </c>
      <c r="T144" s="92"/>
      <c r="U144" s="19">
        <v>0.40061000000000002</v>
      </c>
      <c r="V144" s="12" t="s">
        <v>15</v>
      </c>
      <c r="W144" s="163">
        <v>3458.46</v>
      </c>
      <c r="X144" s="163">
        <v>6234.43</v>
      </c>
      <c r="Y144" s="163">
        <v>10290.43</v>
      </c>
      <c r="Z144" s="163">
        <v>6292</v>
      </c>
      <c r="AA144" s="163">
        <v>8516.17</v>
      </c>
      <c r="AB144" s="163">
        <v>7187.36</v>
      </c>
      <c r="AC144" s="163">
        <v>10069.33</v>
      </c>
      <c r="AD144" s="163">
        <v>7905.73</v>
      </c>
      <c r="AE144" s="163">
        <v>3944.14</v>
      </c>
      <c r="AF144" s="163">
        <v>4333.29</v>
      </c>
      <c r="AG144" s="163">
        <v>2472.4499999999998</v>
      </c>
      <c r="AH144" s="93">
        <v>2013.61</v>
      </c>
      <c r="AI144" s="93">
        <v>1974.3</v>
      </c>
      <c r="AJ144" s="62">
        <v>5733.88</v>
      </c>
    </row>
    <row r="145" spans="1:36" ht="15.95" customHeight="1" x14ac:dyDescent="0.2">
      <c r="A145" s="19">
        <v>0.40064</v>
      </c>
      <c r="B145" s="12" t="s">
        <v>33</v>
      </c>
      <c r="C145" s="62">
        <v>5000</v>
      </c>
      <c r="D145" s="62">
        <v>4837.51</v>
      </c>
      <c r="E145" s="65">
        <f t="shared" si="66"/>
        <v>-162.48999999999978</v>
      </c>
      <c r="F145" s="65">
        <v>3000</v>
      </c>
      <c r="G145" s="65">
        <v>3000</v>
      </c>
      <c r="H145" s="62">
        <v>3000</v>
      </c>
      <c r="I145" s="235">
        <f t="shared" si="67"/>
        <v>0</v>
      </c>
      <c r="J145" s="236">
        <f t="shared" si="68"/>
        <v>0</v>
      </c>
      <c r="K145" s="84"/>
      <c r="L145" s="62">
        <v>2106.9699999999998</v>
      </c>
      <c r="M145" s="62">
        <v>0</v>
      </c>
      <c r="N145" s="62">
        <f t="shared" si="69"/>
        <v>2106.9699999999998</v>
      </c>
      <c r="O145" s="62">
        <f t="shared" si="70"/>
        <v>191.54272727272726</v>
      </c>
      <c r="P145" s="62">
        <f t="shared" si="71"/>
        <v>2298.5127272727273</v>
      </c>
      <c r="Q145" s="65">
        <v>3000</v>
      </c>
      <c r="R145" s="65">
        <v>3000</v>
      </c>
      <c r="S145" s="65">
        <v>3000</v>
      </c>
      <c r="T145" s="92"/>
      <c r="U145" s="19">
        <v>0.40064</v>
      </c>
      <c r="V145" s="12" t="s">
        <v>33</v>
      </c>
      <c r="W145" s="163">
        <v>0</v>
      </c>
      <c r="X145" s="163">
        <v>450</v>
      </c>
      <c r="Y145" s="163">
        <v>425</v>
      </c>
      <c r="Z145" s="163">
        <v>1679.9</v>
      </c>
      <c r="AA145" s="163">
        <v>1823.06</v>
      </c>
      <c r="AB145" s="163">
        <v>2088.58</v>
      </c>
      <c r="AC145" s="163">
        <v>2347.41</v>
      </c>
      <c r="AD145" s="163">
        <v>5644.95</v>
      </c>
      <c r="AE145" s="163">
        <v>3279.02</v>
      </c>
      <c r="AF145" s="163">
        <v>4682.99</v>
      </c>
      <c r="AG145" s="163">
        <v>6402.3</v>
      </c>
      <c r="AH145" s="93">
        <v>2373</v>
      </c>
      <c r="AI145" s="93">
        <v>262.92</v>
      </c>
      <c r="AJ145" s="62">
        <v>4837.51</v>
      </c>
    </row>
    <row r="146" spans="1:36" ht="15.95" customHeight="1" x14ac:dyDescent="0.2">
      <c r="A146" s="19">
        <v>0.40074399999999999</v>
      </c>
      <c r="B146" s="12" t="s">
        <v>23</v>
      </c>
      <c r="C146" s="62">
        <v>5000</v>
      </c>
      <c r="D146" s="62">
        <v>1343.97</v>
      </c>
      <c r="E146" s="65">
        <f t="shared" si="66"/>
        <v>-3656.0299999999997</v>
      </c>
      <c r="F146" s="65">
        <v>5000</v>
      </c>
      <c r="G146" s="65">
        <v>3000</v>
      </c>
      <c r="H146" s="62">
        <v>5000</v>
      </c>
      <c r="I146" s="235">
        <f t="shared" si="67"/>
        <v>2000</v>
      </c>
      <c r="J146" s="236">
        <f t="shared" si="68"/>
        <v>0.66666666666666663</v>
      </c>
      <c r="K146" s="84"/>
      <c r="L146" s="62">
        <v>1948.05</v>
      </c>
      <c r="M146" s="62">
        <v>0</v>
      </c>
      <c r="N146" s="62">
        <f t="shared" si="69"/>
        <v>1948.05</v>
      </c>
      <c r="O146" s="62">
        <f t="shared" si="70"/>
        <v>177.09545454545454</v>
      </c>
      <c r="P146" s="62">
        <f t="shared" si="71"/>
        <v>2125.1454545454544</v>
      </c>
      <c r="Q146" s="65">
        <v>5000</v>
      </c>
      <c r="R146" s="65">
        <v>5000</v>
      </c>
      <c r="S146" s="65">
        <v>5000</v>
      </c>
      <c r="T146" s="147"/>
      <c r="U146" s="19">
        <v>0.40074399999999999</v>
      </c>
      <c r="V146" s="12" t="s">
        <v>23</v>
      </c>
      <c r="W146" s="163">
        <v>683.35</v>
      </c>
      <c r="X146" s="163">
        <v>1728.04</v>
      </c>
      <c r="Y146" s="163">
        <v>254.16</v>
      </c>
      <c r="Z146" s="163">
        <v>9083.81</v>
      </c>
      <c r="AA146" s="163">
        <v>173.56</v>
      </c>
      <c r="AB146" s="163">
        <v>418.48</v>
      </c>
      <c r="AC146" s="163">
        <v>800.68</v>
      </c>
      <c r="AD146" s="163">
        <v>8727.23</v>
      </c>
      <c r="AE146" s="163">
        <v>4311.0600000000004</v>
      </c>
      <c r="AF146" s="163">
        <v>27587.64</v>
      </c>
      <c r="AG146" s="163">
        <v>3495.88</v>
      </c>
      <c r="AH146" s="93">
        <v>1187.73</v>
      </c>
      <c r="AI146" s="93">
        <v>41.09</v>
      </c>
      <c r="AJ146" s="62">
        <v>1343.97</v>
      </c>
    </row>
    <row r="147" spans="1:36" ht="15.95" customHeight="1" x14ac:dyDescent="0.2">
      <c r="A147" s="19">
        <v>0.40079999999999999</v>
      </c>
      <c r="B147" s="12" t="s">
        <v>65</v>
      </c>
      <c r="C147" s="62">
        <v>3000</v>
      </c>
      <c r="D147" s="62">
        <v>2719.49</v>
      </c>
      <c r="E147" s="65">
        <f t="shared" si="66"/>
        <v>-280.51000000000022</v>
      </c>
      <c r="F147" s="65">
        <v>3000</v>
      </c>
      <c r="G147" s="65">
        <v>3000</v>
      </c>
      <c r="H147" s="62">
        <v>3000</v>
      </c>
      <c r="I147" s="235">
        <f t="shared" si="67"/>
        <v>0</v>
      </c>
      <c r="J147" s="236">
        <f t="shared" si="68"/>
        <v>0</v>
      </c>
      <c r="K147" s="84"/>
      <c r="L147" s="62">
        <v>947</v>
      </c>
      <c r="M147" s="62">
        <v>929.9</v>
      </c>
      <c r="N147" s="62">
        <f t="shared" si="69"/>
        <v>1876.9</v>
      </c>
      <c r="O147" s="62">
        <f t="shared" si="70"/>
        <v>86.090909090909093</v>
      </c>
      <c r="P147" s="62">
        <f t="shared" si="71"/>
        <v>1033.090909090909</v>
      </c>
      <c r="Q147" s="65">
        <v>3000</v>
      </c>
      <c r="R147" s="65">
        <v>3000</v>
      </c>
      <c r="S147" s="65">
        <v>3000</v>
      </c>
      <c r="T147" s="92"/>
      <c r="U147" s="19">
        <v>0.40079999999999999</v>
      </c>
      <c r="V147" s="12" t="s">
        <v>65</v>
      </c>
      <c r="W147" s="163">
        <v>2799.27</v>
      </c>
      <c r="X147" s="163">
        <v>2150.58</v>
      </c>
      <c r="Y147" s="163">
        <v>4238.09</v>
      </c>
      <c r="Z147" s="163">
        <v>8657.0400000000009</v>
      </c>
      <c r="AA147" s="163">
        <v>12366.58</v>
      </c>
      <c r="AB147" s="163">
        <v>7226.25</v>
      </c>
      <c r="AC147" s="163">
        <v>8414.59</v>
      </c>
      <c r="AD147" s="163">
        <v>1871.93</v>
      </c>
      <c r="AE147" s="163">
        <v>788.22</v>
      </c>
      <c r="AF147" s="163">
        <v>1491.63</v>
      </c>
      <c r="AG147" s="163">
        <v>1805.84</v>
      </c>
      <c r="AH147" s="93">
        <v>1536.27</v>
      </c>
      <c r="AI147" s="93">
        <v>2458.9499999999998</v>
      </c>
      <c r="AJ147" s="62">
        <v>2719.49</v>
      </c>
    </row>
    <row r="148" spans="1:36" ht="15.95" customHeight="1" x14ac:dyDescent="0.2">
      <c r="A148" s="19">
        <v>0.40080100000000002</v>
      </c>
      <c r="B148" s="12" t="s">
        <v>43</v>
      </c>
      <c r="C148" s="62">
        <v>1000</v>
      </c>
      <c r="D148" s="62">
        <v>0</v>
      </c>
      <c r="E148" s="65">
        <f t="shared" si="66"/>
        <v>-1000</v>
      </c>
      <c r="F148" s="65">
        <v>1000</v>
      </c>
      <c r="G148" s="65">
        <v>1000</v>
      </c>
      <c r="H148" s="62">
        <v>1000</v>
      </c>
      <c r="I148" s="235">
        <f t="shared" si="67"/>
        <v>0</v>
      </c>
      <c r="J148" s="236">
        <f t="shared" si="68"/>
        <v>0</v>
      </c>
      <c r="K148" s="84"/>
      <c r="L148" s="62">
        <v>0</v>
      </c>
      <c r="M148" s="62">
        <v>0</v>
      </c>
      <c r="N148" s="62">
        <f t="shared" si="69"/>
        <v>0</v>
      </c>
      <c r="O148" s="62">
        <f t="shared" si="70"/>
        <v>0</v>
      </c>
      <c r="P148" s="62">
        <f t="shared" si="71"/>
        <v>0</v>
      </c>
      <c r="Q148" s="65">
        <v>1000</v>
      </c>
      <c r="R148" s="65">
        <v>1000</v>
      </c>
      <c r="S148" s="65">
        <v>1000</v>
      </c>
      <c r="T148" s="92"/>
      <c r="U148" s="19">
        <v>0.40080100000000002</v>
      </c>
      <c r="V148" s="12" t="s">
        <v>43</v>
      </c>
      <c r="W148" s="163">
        <v>0</v>
      </c>
      <c r="X148" s="163">
        <v>0</v>
      </c>
      <c r="Y148" s="163">
        <v>0</v>
      </c>
      <c r="Z148" s="163">
        <v>298.73</v>
      </c>
      <c r="AA148" s="163">
        <v>0</v>
      </c>
      <c r="AB148" s="163">
        <v>562.23</v>
      </c>
      <c r="AC148" s="163">
        <v>0</v>
      </c>
      <c r="AD148" s="163">
        <v>0</v>
      </c>
      <c r="AE148" s="163">
        <v>0</v>
      </c>
      <c r="AF148" s="163"/>
      <c r="AG148" s="163">
        <v>74</v>
      </c>
      <c r="AH148" s="93">
        <v>77.47</v>
      </c>
      <c r="AI148" s="93">
        <v>0</v>
      </c>
      <c r="AJ148" s="62">
        <v>0</v>
      </c>
    </row>
    <row r="149" spans="1:36" ht="15.95" customHeight="1" x14ac:dyDescent="0.2">
      <c r="A149" s="19">
        <v>0.40080199999999999</v>
      </c>
      <c r="B149" s="12" t="s">
        <v>47</v>
      </c>
      <c r="C149" s="62">
        <v>1500</v>
      </c>
      <c r="D149" s="62">
        <v>425</v>
      </c>
      <c r="E149" s="65">
        <f t="shared" si="66"/>
        <v>-1075</v>
      </c>
      <c r="F149" s="65">
        <v>1500</v>
      </c>
      <c r="G149" s="65">
        <v>0</v>
      </c>
      <c r="H149" s="62">
        <v>1500</v>
      </c>
      <c r="I149" s="235">
        <f t="shared" si="67"/>
        <v>1500</v>
      </c>
      <c r="J149" s="236"/>
      <c r="K149" s="84"/>
      <c r="L149" s="62">
        <v>0</v>
      </c>
      <c r="M149" s="62">
        <v>0</v>
      </c>
      <c r="N149" s="62">
        <f t="shared" si="69"/>
        <v>0</v>
      </c>
      <c r="O149" s="62">
        <f t="shared" si="70"/>
        <v>0</v>
      </c>
      <c r="P149" s="62">
        <f t="shared" si="71"/>
        <v>0</v>
      </c>
      <c r="Q149" s="65">
        <v>1500</v>
      </c>
      <c r="R149" s="65">
        <v>1500</v>
      </c>
      <c r="S149" s="65">
        <v>1500</v>
      </c>
      <c r="T149" s="92"/>
      <c r="U149" s="19">
        <v>0.40080199999999999</v>
      </c>
      <c r="V149" s="12" t="s">
        <v>47</v>
      </c>
      <c r="W149" s="163">
        <v>0</v>
      </c>
      <c r="X149" s="163">
        <v>0</v>
      </c>
      <c r="Y149" s="163">
        <v>0</v>
      </c>
      <c r="Z149" s="163">
        <v>0</v>
      </c>
      <c r="AA149" s="163"/>
      <c r="AB149" s="163">
        <v>26.15</v>
      </c>
      <c r="AC149" s="163">
        <v>125.05</v>
      </c>
      <c r="AD149" s="163">
        <v>0</v>
      </c>
      <c r="AE149" s="163">
        <v>0</v>
      </c>
      <c r="AF149" s="163"/>
      <c r="AG149" s="163">
        <v>264</v>
      </c>
      <c r="AH149" s="93">
        <v>923.79</v>
      </c>
      <c r="AI149" s="93">
        <v>715.44</v>
      </c>
      <c r="AJ149" s="62">
        <v>425</v>
      </c>
    </row>
    <row r="150" spans="1:36" ht="15.95" customHeight="1" x14ac:dyDescent="0.2">
      <c r="A150" s="19">
        <v>0.40082000000000001</v>
      </c>
      <c r="B150" s="12" t="s">
        <v>144</v>
      </c>
      <c r="C150" s="62">
        <v>0</v>
      </c>
      <c r="D150" s="62">
        <v>0</v>
      </c>
      <c r="E150" s="65">
        <f t="shared" si="66"/>
        <v>0</v>
      </c>
      <c r="F150" s="65">
        <v>0</v>
      </c>
      <c r="G150" s="65">
        <f>R150</f>
        <v>0</v>
      </c>
      <c r="H150" s="62">
        <v>0</v>
      </c>
      <c r="I150" s="235"/>
      <c r="J150" s="236"/>
      <c r="K150" s="84"/>
      <c r="L150" s="62">
        <v>0</v>
      </c>
      <c r="M150" s="62">
        <v>0</v>
      </c>
      <c r="N150" s="62">
        <v>0</v>
      </c>
      <c r="O150" s="62">
        <f t="shared" si="70"/>
        <v>0</v>
      </c>
      <c r="P150" s="62">
        <v>0</v>
      </c>
      <c r="Q150" s="65">
        <v>0</v>
      </c>
      <c r="R150" s="65">
        <f t="shared" ref="R150" si="72">AB150</f>
        <v>0</v>
      </c>
      <c r="S150" s="65">
        <v>0</v>
      </c>
      <c r="T150" s="148"/>
      <c r="U150" s="19">
        <v>0.40082000000000001</v>
      </c>
      <c r="V150" s="12" t="s">
        <v>144</v>
      </c>
      <c r="W150" s="169">
        <v>0</v>
      </c>
      <c r="X150" s="169">
        <v>0</v>
      </c>
      <c r="Y150" s="169">
        <v>0</v>
      </c>
      <c r="Z150" s="169">
        <v>0</v>
      </c>
      <c r="AA150" s="169">
        <v>0</v>
      </c>
      <c r="AB150" s="169">
        <v>0</v>
      </c>
      <c r="AC150" s="169">
        <v>0</v>
      </c>
      <c r="AD150" s="169">
        <v>0</v>
      </c>
      <c r="AE150" s="169">
        <v>0</v>
      </c>
      <c r="AF150" s="169"/>
      <c r="AG150" s="169">
        <v>0</v>
      </c>
      <c r="AH150" s="97">
        <v>0</v>
      </c>
      <c r="AI150" s="93">
        <v>0</v>
      </c>
      <c r="AJ150" s="62">
        <v>0</v>
      </c>
    </row>
    <row r="151" spans="1:36" ht="15.95" customHeight="1" thickBot="1" x14ac:dyDescent="0.25">
      <c r="A151" s="11"/>
      <c r="B151" s="12" t="s">
        <v>165</v>
      </c>
      <c r="C151" s="85"/>
      <c r="D151" s="85">
        <v>0</v>
      </c>
      <c r="E151" s="79">
        <f t="shared" si="66"/>
        <v>0</v>
      </c>
      <c r="F151" s="61">
        <v>15000</v>
      </c>
      <c r="G151" s="61">
        <v>0</v>
      </c>
      <c r="H151" s="85">
        <v>4488</v>
      </c>
      <c r="I151" s="235">
        <f t="shared" si="67"/>
        <v>4488</v>
      </c>
      <c r="J151" s="236"/>
      <c r="K151" s="40"/>
      <c r="L151" s="85">
        <v>0</v>
      </c>
      <c r="M151" s="85">
        <v>0</v>
      </c>
      <c r="N151" s="85">
        <v>0</v>
      </c>
      <c r="O151" s="62">
        <f t="shared" si="70"/>
        <v>0</v>
      </c>
      <c r="P151" s="85">
        <v>0</v>
      </c>
      <c r="Q151" s="61">
        <v>15000</v>
      </c>
      <c r="R151" s="61">
        <v>0</v>
      </c>
      <c r="S151" s="61">
        <v>0</v>
      </c>
      <c r="T151" s="40"/>
      <c r="U151" s="11"/>
      <c r="V151" s="12" t="s">
        <v>165</v>
      </c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2"/>
      <c r="AI151" s="182"/>
      <c r="AJ151" s="104"/>
    </row>
    <row r="152" spans="1:36" ht="15.95" customHeight="1" x14ac:dyDescent="0.2">
      <c r="A152" s="19">
        <v>0.4</v>
      </c>
      <c r="B152" s="9" t="s">
        <v>104</v>
      </c>
      <c r="C152" s="111">
        <v>91500</v>
      </c>
      <c r="D152" s="111">
        <f t="shared" ref="D152:G152" si="73">SUM(D141:D151)</f>
        <v>75930.350000000006</v>
      </c>
      <c r="E152" s="64">
        <f t="shared" si="73"/>
        <v>-15569.65</v>
      </c>
      <c r="F152" s="111">
        <f t="shared" si="73"/>
        <v>102500</v>
      </c>
      <c r="G152" s="66">
        <f t="shared" si="73"/>
        <v>64000</v>
      </c>
      <c r="H152" s="111">
        <f t="shared" ref="H152" si="74">SUM(H141:H151)</f>
        <v>91988</v>
      </c>
      <c r="I152" s="235">
        <f t="shared" si="67"/>
        <v>27988</v>
      </c>
      <c r="J152" s="236">
        <f t="shared" si="68"/>
        <v>0.43731249999999999</v>
      </c>
      <c r="K152" s="84"/>
      <c r="L152" s="111">
        <f t="shared" ref="L152:S152" si="75">SUM(L141:L151)</f>
        <v>37244.44</v>
      </c>
      <c r="M152" s="111">
        <f t="shared" si="75"/>
        <v>5721.2999999999993</v>
      </c>
      <c r="N152" s="111">
        <f t="shared" si="75"/>
        <v>42965.740000000005</v>
      </c>
      <c r="O152" s="111">
        <f t="shared" si="75"/>
        <v>3385.8581818181819</v>
      </c>
      <c r="P152" s="111">
        <f t="shared" si="75"/>
        <v>40630.298181818187</v>
      </c>
      <c r="Q152" s="111">
        <f t="shared" si="75"/>
        <v>102500</v>
      </c>
      <c r="R152" s="66">
        <f t="shared" si="75"/>
        <v>87500</v>
      </c>
      <c r="S152" s="66">
        <f t="shared" si="75"/>
        <v>87500</v>
      </c>
      <c r="T152" s="40"/>
      <c r="U152" s="19">
        <v>0.4</v>
      </c>
      <c r="V152" s="9" t="s">
        <v>104</v>
      </c>
      <c r="W152" s="101">
        <f t="shared" ref="W152:AJ152" si="76">SUM(W141:W150)</f>
        <v>22035.23</v>
      </c>
      <c r="X152" s="101">
        <f t="shared" si="76"/>
        <v>34404.639999999999</v>
      </c>
      <c r="Y152" s="101">
        <f t="shared" si="76"/>
        <v>48202.740000000005</v>
      </c>
      <c r="Z152" s="101">
        <f t="shared" si="76"/>
        <v>73615.31</v>
      </c>
      <c r="AA152" s="101">
        <f t="shared" si="76"/>
        <v>67989.779999999984</v>
      </c>
      <c r="AB152" s="101">
        <f t="shared" si="76"/>
        <v>96930.989999999991</v>
      </c>
      <c r="AC152" s="101">
        <f t="shared" si="76"/>
        <v>126039.52</v>
      </c>
      <c r="AD152" s="101">
        <f t="shared" si="76"/>
        <v>75753.599999999977</v>
      </c>
      <c r="AE152" s="101">
        <f t="shared" si="76"/>
        <v>84765.58</v>
      </c>
      <c r="AF152" s="101">
        <f t="shared" si="76"/>
        <v>110140.07999999999</v>
      </c>
      <c r="AG152" s="101">
        <f t="shared" si="76"/>
        <v>63687.909999999996</v>
      </c>
      <c r="AH152" s="101">
        <f t="shared" si="76"/>
        <v>50190.09</v>
      </c>
      <c r="AI152" s="101">
        <f t="shared" si="76"/>
        <v>42919.539999999994</v>
      </c>
      <c r="AJ152" s="101">
        <f t="shared" si="76"/>
        <v>75930.350000000006</v>
      </c>
    </row>
    <row r="153" spans="1:36" ht="15.95" customHeight="1" x14ac:dyDescent="0.25">
      <c r="A153" s="23"/>
      <c r="B153" s="16" t="s">
        <v>92</v>
      </c>
      <c r="C153" s="102"/>
      <c r="D153" s="119"/>
      <c r="E153" s="72"/>
      <c r="F153" s="72"/>
      <c r="G153" s="198"/>
      <c r="H153" s="102"/>
      <c r="I153" s="84"/>
      <c r="J153" s="84"/>
      <c r="K153" s="84"/>
      <c r="L153" s="84"/>
      <c r="M153" s="84"/>
      <c r="N153" s="84"/>
      <c r="O153" s="84"/>
      <c r="P153" s="84"/>
      <c r="Q153" s="72"/>
      <c r="R153" s="198"/>
      <c r="S153" s="72"/>
      <c r="T153" s="40"/>
      <c r="U153" s="23"/>
      <c r="V153" s="16" t="s">
        <v>92</v>
      </c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19"/>
      <c r="AI153" s="119"/>
      <c r="AJ153" s="119"/>
    </row>
    <row r="154" spans="1:36" ht="15.95" customHeight="1" x14ac:dyDescent="0.2">
      <c r="A154" s="19"/>
      <c r="B154" s="24" t="s">
        <v>76</v>
      </c>
      <c r="C154" s="121"/>
      <c r="D154" s="103"/>
      <c r="E154" s="94"/>
      <c r="F154" s="94"/>
      <c r="G154" s="198"/>
      <c r="H154" s="103"/>
      <c r="I154" s="84"/>
      <c r="J154" s="84"/>
      <c r="K154" s="84"/>
      <c r="L154" s="103"/>
      <c r="M154" s="103"/>
      <c r="N154" s="103"/>
      <c r="O154" s="103"/>
      <c r="P154" s="103"/>
      <c r="Q154" s="94"/>
      <c r="R154" s="198"/>
      <c r="S154" s="94"/>
      <c r="T154" s="40"/>
      <c r="U154" s="19"/>
      <c r="V154" s="24" t="s">
        <v>76</v>
      </c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25"/>
      <c r="AJ154" s="84"/>
    </row>
    <row r="155" spans="1:36" ht="15.95" customHeight="1" x14ac:dyDescent="0.2">
      <c r="A155" s="19">
        <v>0.50031000000000003</v>
      </c>
      <c r="B155" s="10" t="s">
        <v>44</v>
      </c>
      <c r="C155" s="62">
        <v>0</v>
      </c>
      <c r="D155" s="62">
        <v>0</v>
      </c>
      <c r="E155" s="65">
        <f t="shared" ref="E155:E161" si="77">D155-C155</f>
        <v>0</v>
      </c>
      <c r="F155" s="65">
        <v>0</v>
      </c>
      <c r="G155" s="65">
        <v>0</v>
      </c>
      <c r="H155" s="62">
        <v>0</v>
      </c>
      <c r="I155" s="235"/>
      <c r="J155" s="236"/>
      <c r="K155" s="84"/>
      <c r="L155" s="62">
        <v>0</v>
      </c>
      <c r="M155" s="62">
        <v>0</v>
      </c>
      <c r="N155" s="62">
        <f t="shared" ref="N155:N160" si="78">L155+M155</f>
        <v>0</v>
      </c>
      <c r="O155" s="62">
        <f t="shared" ref="O155:O161" si="79">(L155/11)*1</f>
        <v>0</v>
      </c>
      <c r="P155" s="62">
        <f t="shared" ref="P155:P161" si="80">L155+O155</f>
        <v>0</v>
      </c>
      <c r="Q155" s="65">
        <v>0</v>
      </c>
      <c r="R155" s="65">
        <v>0</v>
      </c>
      <c r="S155" s="65">
        <v>0</v>
      </c>
      <c r="T155" s="92"/>
      <c r="U155" s="19">
        <v>0.50031000000000003</v>
      </c>
      <c r="V155" s="10" t="s">
        <v>44</v>
      </c>
      <c r="W155" s="163">
        <v>0</v>
      </c>
      <c r="X155" s="163">
        <v>0</v>
      </c>
      <c r="Y155" s="163">
        <v>0</v>
      </c>
      <c r="Z155" s="163">
        <v>0</v>
      </c>
      <c r="AA155" s="163">
        <v>0</v>
      </c>
      <c r="AB155" s="163">
        <v>0</v>
      </c>
      <c r="AC155" s="163">
        <v>0</v>
      </c>
      <c r="AD155" s="163">
        <v>0</v>
      </c>
      <c r="AE155" s="163">
        <v>0</v>
      </c>
      <c r="AF155" s="163"/>
      <c r="AG155" s="163">
        <v>0</v>
      </c>
      <c r="AH155" s="93">
        <v>0</v>
      </c>
      <c r="AI155" s="93">
        <v>0</v>
      </c>
      <c r="AJ155" s="62">
        <v>0</v>
      </c>
    </row>
    <row r="156" spans="1:36" ht="15.95" customHeight="1" x14ac:dyDescent="0.2">
      <c r="A156" s="19">
        <v>0.50043000000000004</v>
      </c>
      <c r="B156" s="12" t="s">
        <v>138</v>
      </c>
      <c r="C156" s="62">
        <v>1000</v>
      </c>
      <c r="D156" s="62">
        <v>1227.45</v>
      </c>
      <c r="E156" s="65">
        <f t="shared" si="77"/>
        <v>227.45000000000005</v>
      </c>
      <c r="F156" s="65">
        <v>1500</v>
      </c>
      <c r="G156" s="65">
        <v>440</v>
      </c>
      <c r="H156" s="62">
        <v>1500</v>
      </c>
      <c r="I156" s="235">
        <f t="shared" ref="I156:I162" si="81">H156-G156</f>
        <v>1060</v>
      </c>
      <c r="J156" s="236">
        <f t="shared" ref="J156:J162" si="82">I156/G156</f>
        <v>2.4090909090909092</v>
      </c>
      <c r="K156" s="84"/>
      <c r="L156" s="62">
        <v>439.72</v>
      </c>
      <c r="M156" s="62">
        <v>0</v>
      </c>
      <c r="N156" s="62">
        <f t="shared" si="78"/>
        <v>439.72</v>
      </c>
      <c r="O156" s="62">
        <f t="shared" si="79"/>
        <v>39.974545454545456</v>
      </c>
      <c r="P156" s="62">
        <f t="shared" si="80"/>
        <v>479.6945454545455</v>
      </c>
      <c r="Q156" s="65">
        <v>1500</v>
      </c>
      <c r="R156" s="65">
        <v>1500</v>
      </c>
      <c r="S156" s="65">
        <v>1500</v>
      </c>
      <c r="T156" s="147"/>
      <c r="U156" s="19">
        <v>0.50043000000000004</v>
      </c>
      <c r="V156" s="12" t="s">
        <v>138</v>
      </c>
      <c r="W156" s="163">
        <v>1060.99</v>
      </c>
      <c r="X156" s="163">
        <v>1225.5999999999999</v>
      </c>
      <c r="Y156" s="163">
        <v>1956.8</v>
      </c>
      <c r="Z156" s="163">
        <v>1174.7</v>
      </c>
      <c r="AA156" s="163">
        <v>2187.9499999999998</v>
      </c>
      <c r="AB156" s="163">
        <v>1288</v>
      </c>
      <c r="AC156" s="163">
        <v>2540</v>
      </c>
      <c r="AD156" s="163">
        <v>1025</v>
      </c>
      <c r="AE156" s="163">
        <v>909.5</v>
      </c>
      <c r="AF156" s="163">
        <v>159.9</v>
      </c>
      <c r="AG156" s="163">
        <v>149.6</v>
      </c>
      <c r="AH156" s="93">
        <v>120</v>
      </c>
      <c r="AI156" s="93">
        <v>0</v>
      </c>
      <c r="AJ156" s="62">
        <v>1227.45</v>
      </c>
    </row>
    <row r="157" spans="1:36" ht="15.95" customHeight="1" x14ac:dyDescent="0.2">
      <c r="A157" s="19">
        <v>0.50061</v>
      </c>
      <c r="B157" s="12" t="s">
        <v>15</v>
      </c>
      <c r="C157" s="62">
        <v>1500</v>
      </c>
      <c r="D157" s="62">
        <v>0</v>
      </c>
      <c r="E157" s="65">
        <f t="shared" si="77"/>
        <v>-1500</v>
      </c>
      <c r="F157" s="65">
        <v>6000</v>
      </c>
      <c r="G157" s="65">
        <v>312</v>
      </c>
      <c r="H157" s="62">
        <v>8000</v>
      </c>
      <c r="I157" s="235">
        <f t="shared" si="81"/>
        <v>7688</v>
      </c>
      <c r="J157" s="236">
        <f t="shared" si="82"/>
        <v>24.641025641025642</v>
      </c>
      <c r="K157" s="84"/>
      <c r="L157" s="62">
        <v>311.5</v>
      </c>
      <c r="M157" s="62">
        <v>0</v>
      </c>
      <c r="N157" s="62">
        <f t="shared" si="78"/>
        <v>311.5</v>
      </c>
      <c r="O157" s="62">
        <f t="shared" si="79"/>
        <v>28.318181818181817</v>
      </c>
      <c r="P157" s="62">
        <f t="shared" si="80"/>
        <v>339.81818181818181</v>
      </c>
      <c r="Q157" s="65">
        <v>6000</v>
      </c>
      <c r="R157" s="65">
        <v>1500</v>
      </c>
      <c r="S157" s="65">
        <v>6000</v>
      </c>
      <c r="T157" s="92"/>
      <c r="U157" s="19">
        <v>0.50061</v>
      </c>
      <c r="V157" s="12" t="s">
        <v>15</v>
      </c>
      <c r="W157" s="163">
        <v>1288.72</v>
      </c>
      <c r="X157" s="163">
        <v>978.82</v>
      </c>
      <c r="Y157" s="163">
        <v>1033.78</v>
      </c>
      <c r="Z157" s="163">
        <v>602.12</v>
      </c>
      <c r="AA157" s="163">
        <v>2410.4299999999998</v>
      </c>
      <c r="AB157" s="163">
        <v>1301.26</v>
      </c>
      <c r="AC157" s="163">
        <v>1069.1600000000001</v>
      </c>
      <c r="AD157" s="163">
        <v>1251.2</v>
      </c>
      <c r="AE157" s="163">
        <v>2399.6799999999998</v>
      </c>
      <c r="AF157" s="163">
        <v>1084.4100000000001</v>
      </c>
      <c r="AG157" s="163">
        <v>450</v>
      </c>
      <c r="AH157" s="93">
        <v>0</v>
      </c>
      <c r="AI157" s="93">
        <v>42.17</v>
      </c>
      <c r="AJ157" s="62">
        <v>0</v>
      </c>
    </row>
    <row r="158" spans="1:36" ht="15.95" customHeight="1" x14ac:dyDescent="0.2">
      <c r="A158" s="19">
        <v>0.50074399999999997</v>
      </c>
      <c r="B158" s="12" t="s">
        <v>16</v>
      </c>
      <c r="C158" s="62">
        <v>5000</v>
      </c>
      <c r="D158" s="62">
        <v>0</v>
      </c>
      <c r="E158" s="65">
        <f t="shared" si="77"/>
        <v>-5000</v>
      </c>
      <c r="F158" s="65">
        <v>5000</v>
      </c>
      <c r="G158" s="65">
        <v>17621</v>
      </c>
      <c r="H158" s="62">
        <v>3000</v>
      </c>
      <c r="I158" s="235">
        <f t="shared" si="81"/>
        <v>-14621</v>
      </c>
      <c r="J158" s="236">
        <f t="shared" si="82"/>
        <v>-0.82974859542591228</v>
      </c>
      <c r="K158" s="84"/>
      <c r="L158" s="62">
        <v>1099</v>
      </c>
      <c r="M158" s="62">
        <v>0</v>
      </c>
      <c r="N158" s="62">
        <f t="shared" si="78"/>
        <v>1099</v>
      </c>
      <c r="O158" s="62">
        <f t="shared" si="79"/>
        <v>99.909090909090907</v>
      </c>
      <c r="P158" s="62">
        <f t="shared" si="80"/>
        <v>1198.909090909091</v>
      </c>
      <c r="Q158" s="65">
        <v>5000</v>
      </c>
      <c r="R158" s="65">
        <v>5000</v>
      </c>
      <c r="S158" s="65">
        <v>5000</v>
      </c>
      <c r="T158" s="92"/>
      <c r="U158" s="19">
        <v>0.50074399999999997</v>
      </c>
      <c r="V158" s="12" t="s">
        <v>16</v>
      </c>
      <c r="W158" s="163">
        <v>159.99</v>
      </c>
      <c r="X158" s="163">
        <v>41477.46</v>
      </c>
      <c r="Y158" s="163">
        <v>47757.84</v>
      </c>
      <c r="Z158" s="163">
        <v>58543.55</v>
      </c>
      <c r="AA158" s="163">
        <v>20581.009999999998</v>
      </c>
      <c r="AB158" s="163">
        <v>10473.31</v>
      </c>
      <c r="AC158" s="163">
        <v>7349.43</v>
      </c>
      <c r="AD158" s="163">
        <v>5089.57</v>
      </c>
      <c r="AE158" s="163">
        <v>10004.57</v>
      </c>
      <c r="AF158" s="163">
        <v>2960.56</v>
      </c>
      <c r="AG158" s="163">
        <v>1361.13</v>
      </c>
      <c r="AH158" s="93">
        <v>-405</v>
      </c>
      <c r="AI158" s="93">
        <v>0</v>
      </c>
      <c r="AJ158" s="62">
        <v>0</v>
      </c>
    </row>
    <row r="159" spans="1:36" ht="15.95" customHeight="1" x14ac:dyDescent="0.2">
      <c r="A159" s="19">
        <v>0.50080000000000002</v>
      </c>
      <c r="B159" s="12" t="s">
        <v>170</v>
      </c>
      <c r="C159" s="62">
        <v>0</v>
      </c>
      <c r="D159" s="62">
        <v>0</v>
      </c>
      <c r="E159" s="65">
        <f t="shared" si="77"/>
        <v>0</v>
      </c>
      <c r="F159" s="65">
        <v>21123</v>
      </c>
      <c r="G159" s="65">
        <v>19717.5</v>
      </c>
      <c r="H159" s="62">
        <v>0</v>
      </c>
      <c r="I159" s="235">
        <f t="shared" si="81"/>
        <v>-19717.5</v>
      </c>
      <c r="J159" s="236">
        <f t="shared" si="82"/>
        <v>-1</v>
      </c>
      <c r="K159" s="84"/>
      <c r="L159" s="62">
        <v>36239.550000000003</v>
      </c>
      <c r="M159" s="62">
        <v>0</v>
      </c>
      <c r="N159" s="62">
        <f t="shared" si="78"/>
        <v>36239.550000000003</v>
      </c>
      <c r="O159" s="62">
        <f t="shared" si="79"/>
        <v>3294.5045454545457</v>
      </c>
      <c r="P159" s="62">
        <f t="shared" si="80"/>
        <v>39534.05454545455</v>
      </c>
      <c r="Q159" s="65">
        <v>21123</v>
      </c>
      <c r="R159" s="65">
        <v>21123</v>
      </c>
      <c r="S159" s="65">
        <v>0</v>
      </c>
      <c r="T159" s="92"/>
      <c r="U159" s="19">
        <v>0.50080000000000002</v>
      </c>
      <c r="V159" s="12" t="s">
        <v>170</v>
      </c>
      <c r="W159" s="163">
        <v>0</v>
      </c>
      <c r="X159" s="163">
        <v>0</v>
      </c>
      <c r="Y159" s="163">
        <v>0</v>
      </c>
      <c r="Z159" s="163">
        <v>0</v>
      </c>
      <c r="AA159" s="163">
        <v>0</v>
      </c>
      <c r="AB159" s="163">
        <v>0</v>
      </c>
      <c r="AC159" s="163">
        <v>0</v>
      </c>
      <c r="AD159" s="163">
        <v>0</v>
      </c>
      <c r="AE159" s="163">
        <v>0</v>
      </c>
      <c r="AF159" s="163"/>
      <c r="AG159" s="163"/>
      <c r="AH159" s="93">
        <v>0</v>
      </c>
      <c r="AI159" s="93">
        <v>0</v>
      </c>
      <c r="AJ159" s="62">
        <v>0</v>
      </c>
    </row>
    <row r="160" spans="1:36" ht="15.95" customHeight="1" thickBot="1" x14ac:dyDescent="0.25">
      <c r="A160" s="19">
        <v>0.50082000000000004</v>
      </c>
      <c r="B160" s="12" t="s">
        <v>144</v>
      </c>
      <c r="C160" s="62"/>
      <c r="D160" s="62">
        <v>0</v>
      </c>
      <c r="E160" s="65">
        <f t="shared" si="77"/>
        <v>0</v>
      </c>
      <c r="F160" s="65">
        <v>0</v>
      </c>
      <c r="G160" s="65">
        <v>0</v>
      </c>
      <c r="H160" s="62">
        <v>0</v>
      </c>
      <c r="I160" s="235"/>
      <c r="J160" s="236"/>
      <c r="K160" s="84"/>
      <c r="L160" s="62">
        <v>0</v>
      </c>
      <c r="M160" s="62">
        <v>0</v>
      </c>
      <c r="N160" s="62">
        <f t="shared" si="78"/>
        <v>0</v>
      </c>
      <c r="O160" s="62">
        <f t="shared" si="79"/>
        <v>0</v>
      </c>
      <c r="P160" s="62">
        <f t="shared" si="80"/>
        <v>0</v>
      </c>
      <c r="Q160" s="65">
        <v>0</v>
      </c>
      <c r="R160" s="65"/>
      <c r="S160" s="65">
        <v>0</v>
      </c>
      <c r="T160" s="148"/>
      <c r="U160" s="19">
        <v>0.50082000000000004</v>
      </c>
      <c r="V160" s="12" t="s">
        <v>144</v>
      </c>
      <c r="W160" s="169">
        <v>0</v>
      </c>
      <c r="X160" s="169"/>
      <c r="Y160" s="169">
        <v>0</v>
      </c>
      <c r="Z160" s="169">
        <v>0</v>
      </c>
      <c r="AA160" s="169">
        <v>8850</v>
      </c>
      <c r="AB160" s="169">
        <v>0</v>
      </c>
      <c r="AC160" s="169">
        <v>0</v>
      </c>
      <c r="AD160" s="169">
        <v>0</v>
      </c>
      <c r="AE160" s="169">
        <v>0</v>
      </c>
      <c r="AF160" s="169"/>
      <c r="AG160" s="169"/>
      <c r="AH160" s="97">
        <v>0</v>
      </c>
      <c r="AI160" s="93">
        <v>0</v>
      </c>
      <c r="AJ160" s="62">
        <v>0</v>
      </c>
    </row>
    <row r="161" spans="1:36" ht="15.95" customHeight="1" thickBot="1" x14ac:dyDescent="0.25">
      <c r="A161" s="11"/>
      <c r="B161" s="12" t="s">
        <v>164</v>
      </c>
      <c r="C161" s="85">
        <v>0</v>
      </c>
      <c r="D161" s="85">
        <v>0</v>
      </c>
      <c r="E161" s="79">
        <f t="shared" si="77"/>
        <v>0</v>
      </c>
      <c r="F161" s="61">
        <v>49287</v>
      </c>
      <c r="G161" s="61">
        <v>46007.5</v>
      </c>
      <c r="H161" s="85">
        <v>0</v>
      </c>
      <c r="I161" s="235">
        <f t="shared" si="81"/>
        <v>-46007.5</v>
      </c>
      <c r="J161" s="236">
        <f t="shared" si="82"/>
        <v>-1</v>
      </c>
      <c r="K161" s="40"/>
      <c r="L161" s="62">
        <v>33675.65</v>
      </c>
      <c r="M161" s="62">
        <v>0</v>
      </c>
      <c r="N161" s="62">
        <v>0</v>
      </c>
      <c r="O161" s="62">
        <f t="shared" si="79"/>
        <v>3061.4227272727276</v>
      </c>
      <c r="P161" s="62">
        <f t="shared" si="80"/>
        <v>36737.072727272731</v>
      </c>
      <c r="Q161" s="61">
        <v>49287</v>
      </c>
      <c r="R161" s="61">
        <v>49287</v>
      </c>
      <c r="S161" s="61">
        <v>0</v>
      </c>
      <c r="T161" s="40"/>
      <c r="U161" s="11"/>
      <c r="V161" s="12" t="s">
        <v>164</v>
      </c>
      <c r="W161" s="101">
        <f t="shared" ref="W161:AJ161" si="83">SUM(W155:W160)</f>
        <v>2509.6999999999998</v>
      </c>
      <c r="X161" s="101">
        <f t="shared" si="83"/>
        <v>43681.88</v>
      </c>
      <c r="Y161" s="101">
        <f t="shared" si="83"/>
        <v>50748.42</v>
      </c>
      <c r="Z161" s="101">
        <f t="shared" si="83"/>
        <v>60320.37</v>
      </c>
      <c r="AA161" s="101">
        <f t="shared" si="83"/>
        <v>34029.39</v>
      </c>
      <c r="AB161" s="101">
        <f t="shared" si="83"/>
        <v>13062.57</v>
      </c>
      <c r="AC161" s="101">
        <f t="shared" si="83"/>
        <v>10958.59</v>
      </c>
      <c r="AD161" s="101">
        <f t="shared" si="83"/>
        <v>7365.7699999999995</v>
      </c>
      <c r="AE161" s="101">
        <f t="shared" si="83"/>
        <v>13313.75</v>
      </c>
      <c r="AF161" s="101">
        <f t="shared" si="83"/>
        <v>4204.87</v>
      </c>
      <c r="AG161" s="101">
        <f t="shared" si="83"/>
        <v>1960.73</v>
      </c>
      <c r="AH161" s="101">
        <f t="shared" si="83"/>
        <v>-285</v>
      </c>
      <c r="AI161" s="101">
        <f t="shared" si="83"/>
        <v>42.17</v>
      </c>
      <c r="AJ161" s="101">
        <f t="shared" si="83"/>
        <v>1227.45</v>
      </c>
    </row>
    <row r="162" spans="1:36" ht="15.95" customHeight="1" x14ac:dyDescent="0.25">
      <c r="A162" s="19">
        <v>0.5</v>
      </c>
      <c r="B162" s="9" t="s">
        <v>105</v>
      </c>
      <c r="C162" s="111">
        <v>7500</v>
      </c>
      <c r="D162" s="101">
        <f>SUM(D155:D161)</f>
        <v>1227.45</v>
      </c>
      <c r="E162" s="64">
        <f>SUM(E155:E161)</f>
        <v>-6272.55</v>
      </c>
      <c r="F162" s="101">
        <f t="shared" ref="F162:G162" si="84">SUM(F155:F161)</f>
        <v>82910</v>
      </c>
      <c r="G162" s="64">
        <f t="shared" si="84"/>
        <v>84098</v>
      </c>
      <c r="H162" s="101">
        <f t="shared" ref="H162" si="85">SUM(H155:H161)</f>
        <v>12500</v>
      </c>
      <c r="I162" s="235">
        <f t="shared" si="81"/>
        <v>-71598</v>
      </c>
      <c r="J162" s="236">
        <f t="shared" si="82"/>
        <v>-0.85136388499131965</v>
      </c>
      <c r="K162" s="84"/>
      <c r="L162" s="101">
        <f t="shared" ref="L162:R162" si="86">SUM(L155:L161)</f>
        <v>71765.420000000013</v>
      </c>
      <c r="M162" s="101">
        <f t="shared" si="86"/>
        <v>0</v>
      </c>
      <c r="N162" s="101">
        <f t="shared" si="86"/>
        <v>38089.770000000004</v>
      </c>
      <c r="O162" s="101">
        <f t="shared" si="86"/>
        <v>6524.1290909090912</v>
      </c>
      <c r="P162" s="101">
        <f t="shared" si="86"/>
        <v>78289.549090909102</v>
      </c>
      <c r="Q162" s="101">
        <f t="shared" si="86"/>
        <v>82910</v>
      </c>
      <c r="R162" s="64">
        <f t="shared" si="86"/>
        <v>78410</v>
      </c>
      <c r="S162" s="64">
        <f t="shared" ref="S162" si="87">SUM(S155:S161)</f>
        <v>12500</v>
      </c>
      <c r="T162" s="40"/>
      <c r="U162" s="19">
        <v>0.5</v>
      </c>
      <c r="V162" s="9" t="s">
        <v>105</v>
      </c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19"/>
      <c r="AI162" s="119"/>
      <c r="AJ162" s="119"/>
    </row>
    <row r="163" spans="1:36" ht="15.95" customHeight="1" x14ac:dyDescent="0.2">
      <c r="A163" s="23"/>
      <c r="B163" s="16"/>
      <c r="C163" s="102"/>
      <c r="D163" s="119"/>
      <c r="E163" s="72"/>
      <c r="F163" s="72"/>
      <c r="G163" s="198"/>
      <c r="H163" s="102"/>
      <c r="I163" s="84"/>
      <c r="J163" s="84"/>
      <c r="K163" s="84"/>
      <c r="L163" s="84"/>
      <c r="M163" s="84"/>
      <c r="N163" s="84"/>
      <c r="O163" s="84"/>
      <c r="P163" s="84"/>
      <c r="Q163" s="72"/>
      <c r="R163" s="198"/>
      <c r="S163" s="72"/>
      <c r="T163" s="40"/>
      <c r="U163" s="23"/>
      <c r="V163" s="16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25"/>
      <c r="AJ163" s="84"/>
    </row>
    <row r="164" spans="1:36" ht="15.95" customHeight="1" x14ac:dyDescent="0.2">
      <c r="A164" s="19"/>
      <c r="B164" s="24" t="s">
        <v>180</v>
      </c>
      <c r="C164" s="63"/>
      <c r="D164" s="84"/>
      <c r="E164" s="72"/>
      <c r="F164" s="72"/>
      <c r="G164" s="198"/>
      <c r="H164" s="103"/>
      <c r="I164" s="84"/>
      <c r="J164" s="84"/>
      <c r="K164" s="84"/>
      <c r="L164" s="103"/>
      <c r="M164" s="103"/>
      <c r="N164" s="103"/>
      <c r="O164" s="103"/>
      <c r="P164" s="103"/>
      <c r="Q164" s="72"/>
      <c r="R164" s="198"/>
      <c r="S164" s="72"/>
      <c r="T164" s="40"/>
      <c r="U164" s="19"/>
      <c r="V164" s="24" t="s">
        <v>180</v>
      </c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25"/>
      <c r="AJ164" s="84"/>
    </row>
    <row r="165" spans="1:36" ht="15.95" customHeight="1" x14ac:dyDescent="0.2">
      <c r="A165" s="19">
        <v>0.60043000000000002</v>
      </c>
      <c r="B165" s="12" t="s">
        <v>24</v>
      </c>
      <c r="C165" s="62">
        <v>30000</v>
      </c>
      <c r="D165" s="62">
        <v>30963.599999999999</v>
      </c>
      <c r="E165" s="65">
        <f>D165-C165</f>
        <v>963.59999999999854</v>
      </c>
      <c r="F165" s="65">
        <v>30000</v>
      </c>
      <c r="G165" s="65">
        <v>38000</v>
      </c>
      <c r="H165" s="62">
        <v>15000</v>
      </c>
      <c r="I165" s="235">
        <f t="shared" ref="I165:I182" si="88">H165-G165</f>
        <v>-23000</v>
      </c>
      <c r="J165" s="236">
        <f t="shared" ref="J165:J182" si="89">I165/G165</f>
        <v>-0.60526315789473684</v>
      </c>
      <c r="K165" s="84"/>
      <c r="L165" s="62">
        <v>31176.55</v>
      </c>
      <c r="M165" s="62">
        <v>4888.87</v>
      </c>
      <c r="N165" s="62">
        <f t="shared" ref="N165:N181" si="90">L165+M165</f>
        <v>36065.42</v>
      </c>
      <c r="O165" s="62">
        <f t="shared" ref="O165:O181" si="91">(L165/11)*1</f>
        <v>2834.2318181818182</v>
      </c>
      <c r="P165" s="62">
        <f t="shared" ref="P165:P181" si="92">L165+O165</f>
        <v>34010.781818181815</v>
      </c>
      <c r="Q165" s="65">
        <v>30000</v>
      </c>
      <c r="R165" s="65">
        <v>30000</v>
      </c>
      <c r="S165" s="65">
        <v>30000</v>
      </c>
      <c r="T165" s="92"/>
      <c r="U165" s="19">
        <v>0.60043000000000002</v>
      </c>
      <c r="V165" s="12" t="s">
        <v>24</v>
      </c>
      <c r="W165" s="163">
        <v>3310.02</v>
      </c>
      <c r="X165" s="163">
        <v>3400.85</v>
      </c>
      <c r="Y165" s="163">
        <v>5373.13</v>
      </c>
      <c r="Z165" s="163">
        <v>19585.57</v>
      </c>
      <c r="AA165" s="163">
        <v>23969.63</v>
      </c>
      <c r="AB165" s="163">
        <v>22911.8</v>
      </c>
      <c r="AC165" s="163">
        <v>15561.8</v>
      </c>
      <c r="AD165" s="163">
        <v>31735.279999999999</v>
      </c>
      <c r="AE165" s="163">
        <v>27169.68</v>
      </c>
      <c r="AF165" s="163">
        <v>34491.760000000002</v>
      </c>
      <c r="AG165" s="163">
        <v>39470.11</v>
      </c>
      <c r="AH165" s="93">
        <v>28470.54</v>
      </c>
      <c r="AI165" s="93">
        <v>13384.48</v>
      </c>
      <c r="AJ165" s="62">
        <v>30963.599999999999</v>
      </c>
    </row>
    <row r="166" spans="1:36" ht="15.95" customHeight="1" x14ac:dyDescent="0.2">
      <c r="A166" s="19"/>
      <c r="B166" s="12" t="s">
        <v>219</v>
      </c>
      <c r="C166" s="62"/>
      <c r="D166" s="62">
        <v>0</v>
      </c>
      <c r="E166" s="65"/>
      <c r="F166" s="65"/>
      <c r="G166" s="65">
        <v>0</v>
      </c>
      <c r="H166" s="62">
        <v>1000</v>
      </c>
      <c r="I166" s="235">
        <f t="shared" si="88"/>
        <v>1000</v>
      </c>
      <c r="J166" s="236"/>
      <c r="K166" s="84"/>
      <c r="L166" s="62"/>
      <c r="M166" s="62"/>
      <c r="N166" s="62"/>
      <c r="O166" s="62">
        <f t="shared" si="91"/>
        <v>0</v>
      </c>
      <c r="P166" s="62"/>
      <c r="Q166" s="65"/>
      <c r="R166" s="65"/>
      <c r="S166" s="65"/>
      <c r="T166" s="92"/>
      <c r="U166" s="19"/>
      <c r="V166" s="12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93"/>
      <c r="AI166" s="93"/>
      <c r="AJ166" s="62"/>
    </row>
    <row r="167" spans="1:36" ht="15.95" customHeight="1" x14ac:dyDescent="0.2">
      <c r="A167" s="19"/>
      <c r="B167" s="12" t="s">
        <v>214</v>
      </c>
      <c r="C167" s="62"/>
      <c r="D167" s="62">
        <v>0</v>
      </c>
      <c r="E167" s="65"/>
      <c r="F167" s="65"/>
      <c r="G167" s="65">
        <v>0</v>
      </c>
      <c r="H167" s="62">
        <v>2500</v>
      </c>
      <c r="I167" s="235">
        <f t="shared" si="88"/>
        <v>2500</v>
      </c>
      <c r="J167" s="236"/>
      <c r="K167" s="84"/>
      <c r="L167" s="62"/>
      <c r="M167" s="62"/>
      <c r="N167" s="62"/>
      <c r="O167" s="62">
        <f t="shared" si="91"/>
        <v>0</v>
      </c>
      <c r="P167" s="62"/>
      <c r="Q167" s="65"/>
      <c r="R167" s="65"/>
      <c r="S167" s="65"/>
      <c r="T167" s="92"/>
      <c r="U167" s="19"/>
      <c r="V167" s="12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93"/>
      <c r="AI167" s="93"/>
      <c r="AJ167" s="62"/>
    </row>
    <row r="168" spans="1:36" ht="15.95" customHeight="1" x14ac:dyDescent="0.2">
      <c r="A168" s="19"/>
      <c r="B168" s="12" t="s">
        <v>215</v>
      </c>
      <c r="C168" s="62"/>
      <c r="D168" s="62">
        <v>0</v>
      </c>
      <c r="E168" s="65"/>
      <c r="F168" s="65"/>
      <c r="G168" s="65">
        <v>0</v>
      </c>
      <c r="H168" s="62">
        <v>1850</v>
      </c>
      <c r="I168" s="235">
        <f t="shared" si="88"/>
        <v>1850</v>
      </c>
      <c r="J168" s="236"/>
      <c r="K168" s="84"/>
      <c r="L168" s="62"/>
      <c r="M168" s="62"/>
      <c r="N168" s="62"/>
      <c r="O168" s="62">
        <f t="shared" si="91"/>
        <v>0</v>
      </c>
      <c r="P168" s="62"/>
      <c r="Q168" s="65"/>
      <c r="R168" s="65"/>
      <c r="S168" s="65"/>
      <c r="T168" s="92"/>
      <c r="U168" s="19"/>
      <c r="V168" s="12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93"/>
      <c r="AI168" s="93"/>
      <c r="AJ168" s="62"/>
    </row>
    <row r="169" spans="1:36" ht="15.95" customHeight="1" x14ac:dyDescent="0.2">
      <c r="A169" s="19"/>
      <c r="B169" s="12" t="s">
        <v>237</v>
      </c>
      <c r="C169" s="62"/>
      <c r="D169" s="62">
        <v>0</v>
      </c>
      <c r="E169" s="65"/>
      <c r="F169" s="65"/>
      <c r="G169" s="65">
        <v>0</v>
      </c>
      <c r="H169" s="62">
        <v>5100</v>
      </c>
      <c r="I169" s="235">
        <f t="shared" si="88"/>
        <v>5100</v>
      </c>
      <c r="J169" s="236"/>
      <c r="K169" s="84"/>
      <c r="L169" s="62"/>
      <c r="M169" s="62"/>
      <c r="N169" s="62"/>
      <c r="O169" s="62">
        <f t="shared" si="91"/>
        <v>0</v>
      </c>
      <c r="P169" s="62"/>
      <c r="Q169" s="65"/>
      <c r="R169" s="65"/>
      <c r="S169" s="65"/>
      <c r="T169" s="92"/>
      <c r="U169" s="19"/>
      <c r="V169" s="12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93"/>
      <c r="AI169" s="93"/>
      <c r="AJ169" s="62"/>
    </row>
    <row r="170" spans="1:36" ht="15.95" customHeight="1" x14ac:dyDescent="0.2">
      <c r="A170" s="19"/>
      <c r="B170" s="12" t="s">
        <v>216</v>
      </c>
      <c r="C170" s="62"/>
      <c r="D170" s="62">
        <v>0</v>
      </c>
      <c r="E170" s="65"/>
      <c r="F170" s="65"/>
      <c r="G170" s="65">
        <v>0</v>
      </c>
      <c r="H170" s="62">
        <v>1825</v>
      </c>
      <c r="I170" s="235">
        <f t="shared" si="88"/>
        <v>1825</v>
      </c>
      <c r="J170" s="236"/>
      <c r="K170" s="84"/>
      <c r="L170" s="62"/>
      <c r="M170" s="62"/>
      <c r="N170" s="62"/>
      <c r="O170" s="62">
        <f t="shared" si="91"/>
        <v>0</v>
      </c>
      <c r="P170" s="62"/>
      <c r="Q170" s="65"/>
      <c r="R170" s="65"/>
      <c r="S170" s="65"/>
      <c r="T170" s="92"/>
      <c r="U170" s="19"/>
      <c r="V170" s="12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93"/>
      <c r="AI170" s="93"/>
      <c r="AJ170" s="62"/>
    </row>
    <row r="171" spans="1:36" ht="15.95" customHeight="1" x14ac:dyDescent="0.2">
      <c r="A171" s="19"/>
      <c r="B171" s="12" t="s">
        <v>238</v>
      </c>
      <c r="C171" s="62"/>
      <c r="D171" s="62">
        <v>0</v>
      </c>
      <c r="E171" s="65"/>
      <c r="F171" s="65"/>
      <c r="G171" s="65">
        <v>0</v>
      </c>
      <c r="H171" s="62">
        <v>1000</v>
      </c>
      <c r="I171" s="235">
        <f t="shared" si="88"/>
        <v>1000</v>
      </c>
      <c r="J171" s="236"/>
      <c r="K171" s="84"/>
      <c r="L171" s="62"/>
      <c r="M171" s="62"/>
      <c r="N171" s="62"/>
      <c r="O171" s="62">
        <f t="shared" si="91"/>
        <v>0</v>
      </c>
      <c r="P171" s="62"/>
      <c r="Q171" s="65"/>
      <c r="R171" s="65"/>
      <c r="S171" s="65"/>
      <c r="T171" s="92"/>
      <c r="U171" s="19"/>
      <c r="V171" s="12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93"/>
      <c r="AI171" s="93"/>
      <c r="AJ171" s="62"/>
    </row>
    <row r="172" spans="1:36" ht="15.95" customHeight="1" x14ac:dyDescent="0.2">
      <c r="A172" s="19"/>
      <c r="B172" s="12" t="s">
        <v>220</v>
      </c>
      <c r="C172" s="62"/>
      <c r="D172" s="62">
        <v>0</v>
      </c>
      <c r="E172" s="65"/>
      <c r="F172" s="65"/>
      <c r="G172" s="65">
        <v>0</v>
      </c>
      <c r="H172" s="62">
        <v>950</v>
      </c>
      <c r="I172" s="235">
        <f t="shared" si="88"/>
        <v>950</v>
      </c>
      <c r="J172" s="236"/>
      <c r="K172" s="84"/>
      <c r="L172" s="62"/>
      <c r="M172" s="62"/>
      <c r="N172" s="62"/>
      <c r="O172" s="62">
        <f t="shared" si="91"/>
        <v>0</v>
      </c>
      <c r="P172" s="62"/>
      <c r="Q172" s="65"/>
      <c r="R172" s="65"/>
      <c r="S172" s="65"/>
      <c r="T172" s="92"/>
      <c r="U172" s="19"/>
      <c r="V172" s="12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93"/>
      <c r="AI172" s="93"/>
      <c r="AJ172" s="62"/>
    </row>
    <row r="173" spans="1:36" ht="15.95" customHeight="1" x14ac:dyDescent="0.2">
      <c r="A173" s="19"/>
      <c r="B173" s="12" t="s">
        <v>217</v>
      </c>
      <c r="C173" s="62"/>
      <c r="D173" s="62">
        <v>0</v>
      </c>
      <c r="E173" s="65"/>
      <c r="F173" s="65"/>
      <c r="G173" s="65">
        <v>0</v>
      </c>
      <c r="H173" s="62">
        <v>5500</v>
      </c>
      <c r="I173" s="235">
        <f t="shared" si="88"/>
        <v>5500</v>
      </c>
      <c r="J173" s="236"/>
      <c r="K173" s="84"/>
      <c r="L173" s="62"/>
      <c r="M173" s="62"/>
      <c r="N173" s="62"/>
      <c r="O173" s="62">
        <f t="shared" si="91"/>
        <v>0</v>
      </c>
      <c r="P173" s="62"/>
      <c r="Q173" s="65"/>
      <c r="R173" s="65"/>
      <c r="S173" s="65"/>
      <c r="T173" s="92"/>
      <c r="U173" s="19"/>
      <c r="V173" s="12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93"/>
      <c r="AI173" s="93"/>
      <c r="AJ173" s="62"/>
    </row>
    <row r="174" spans="1:36" ht="15.95" customHeight="1" x14ac:dyDescent="0.2">
      <c r="A174" s="19"/>
      <c r="B174" s="12" t="s">
        <v>218</v>
      </c>
      <c r="C174" s="62"/>
      <c r="D174" s="62">
        <v>0</v>
      </c>
      <c r="E174" s="65"/>
      <c r="F174" s="65"/>
      <c r="G174" s="65">
        <v>0</v>
      </c>
      <c r="H174" s="62">
        <v>1950</v>
      </c>
      <c r="I174" s="235">
        <f t="shared" si="88"/>
        <v>1950</v>
      </c>
      <c r="J174" s="236"/>
      <c r="K174" s="84"/>
      <c r="L174" s="62"/>
      <c r="M174" s="62"/>
      <c r="N174" s="62"/>
      <c r="O174" s="62">
        <f t="shared" si="91"/>
        <v>0</v>
      </c>
      <c r="P174" s="62"/>
      <c r="Q174" s="65"/>
      <c r="R174" s="65"/>
      <c r="S174" s="65"/>
      <c r="T174" s="92"/>
      <c r="U174" s="19"/>
      <c r="V174" s="12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93"/>
      <c r="AI174" s="93"/>
      <c r="AJ174" s="62"/>
    </row>
    <row r="175" spans="1:36" ht="15.95" customHeight="1" x14ac:dyDescent="0.2">
      <c r="A175" s="19"/>
      <c r="B175" s="12" t="s">
        <v>239</v>
      </c>
      <c r="C175" s="62"/>
      <c r="D175" s="62">
        <v>0</v>
      </c>
      <c r="E175" s="65"/>
      <c r="F175" s="65"/>
      <c r="G175" s="65">
        <v>0</v>
      </c>
      <c r="H175" s="62">
        <v>3580</v>
      </c>
      <c r="I175" s="235">
        <f t="shared" si="88"/>
        <v>3580</v>
      </c>
      <c r="J175" s="236"/>
      <c r="K175" s="84"/>
      <c r="L175" s="62"/>
      <c r="M175" s="62"/>
      <c r="N175" s="62"/>
      <c r="O175" s="62">
        <f t="shared" si="91"/>
        <v>0</v>
      </c>
      <c r="P175" s="62"/>
      <c r="Q175" s="65"/>
      <c r="R175" s="65"/>
      <c r="S175" s="65"/>
      <c r="T175" s="92"/>
      <c r="U175" s="19"/>
      <c r="V175" s="12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93"/>
      <c r="AI175" s="93"/>
      <c r="AJ175" s="62"/>
    </row>
    <row r="176" spans="1:36" ht="15.95" customHeight="1" x14ac:dyDescent="0.2">
      <c r="A176" s="19">
        <v>0.60060999999999998</v>
      </c>
      <c r="B176" s="12" t="s">
        <v>15</v>
      </c>
      <c r="C176" s="62">
        <v>17000</v>
      </c>
      <c r="D176" s="62">
        <v>13871.58</v>
      </c>
      <c r="E176" s="65">
        <f t="shared" ref="E176:E181" si="93">D176-C176</f>
        <v>-3128.42</v>
      </c>
      <c r="F176" s="65">
        <v>17000</v>
      </c>
      <c r="G176" s="65">
        <v>14000</v>
      </c>
      <c r="H176" s="62">
        <v>15000</v>
      </c>
      <c r="I176" s="235">
        <f t="shared" si="88"/>
        <v>1000</v>
      </c>
      <c r="J176" s="236">
        <f t="shared" si="89"/>
        <v>7.1428571428571425E-2</v>
      </c>
      <c r="K176" s="84"/>
      <c r="L176" s="62">
        <v>10698.99</v>
      </c>
      <c r="M176" s="93">
        <v>4380.59</v>
      </c>
      <c r="N176" s="62">
        <f t="shared" si="90"/>
        <v>15079.58</v>
      </c>
      <c r="O176" s="62">
        <f t="shared" si="91"/>
        <v>972.63545454545454</v>
      </c>
      <c r="P176" s="62">
        <f t="shared" si="92"/>
        <v>11671.625454545454</v>
      </c>
      <c r="Q176" s="65">
        <v>17000</v>
      </c>
      <c r="R176" s="65">
        <v>17000</v>
      </c>
      <c r="S176" s="65">
        <v>17000</v>
      </c>
      <c r="T176" s="92"/>
      <c r="U176" s="19">
        <v>0.60060999999999998</v>
      </c>
      <c r="V176" s="12" t="s">
        <v>15</v>
      </c>
      <c r="W176" s="163">
        <v>12470.2</v>
      </c>
      <c r="X176" s="163">
        <v>13415.71</v>
      </c>
      <c r="Y176" s="163">
        <v>14670.35</v>
      </c>
      <c r="Z176" s="163">
        <v>19030.509999999998</v>
      </c>
      <c r="AA176" s="163">
        <v>20370.990000000002</v>
      </c>
      <c r="AB176" s="163">
        <v>17397.650000000001</v>
      </c>
      <c r="AC176" s="163">
        <v>19312.939999999999</v>
      </c>
      <c r="AD176" s="163">
        <v>17727.93</v>
      </c>
      <c r="AE176" s="163">
        <v>13760.46</v>
      </c>
      <c r="AF176" s="163">
        <v>22238.880000000001</v>
      </c>
      <c r="AG176" s="163">
        <v>10944.84</v>
      </c>
      <c r="AH176" s="93">
        <v>11060.57</v>
      </c>
      <c r="AI176" s="93">
        <v>11606</v>
      </c>
      <c r="AJ176" s="62">
        <v>13871.58</v>
      </c>
    </row>
    <row r="177" spans="1:36" ht="15.95" customHeight="1" x14ac:dyDescent="0.2">
      <c r="A177" s="19">
        <v>0.60062599999999999</v>
      </c>
      <c r="B177" s="12" t="s">
        <v>9</v>
      </c>
      <c r="C177" s="62">
        <v>30000</v>
      </c>
      <c r="D177" s="62">
        <v>31598.81</v>
      </c>
      <c r="E177" s="65">
        <f t="shared" si="93"/>
        <v>1598.8100000000013</v>
      </c>
      <c r="F177" s="65">
        <v>35000</v>
      </c>
      <c r="G177" s="65">
        <v>25000</v>
      </c>
      <c r="H177" s="62">
        <v>25000</v>
      </c>
      <c r="I177" s="235">
        <f t="shared" si="88"/>
        <v>0</v>
      </c>
      <c r="J177" s="236">
        <f t="shared" si="89"/>
        <v>0</v>
      </c>
      <c r="K177" s="84"/>
      <c r="L177" s="62">
        <v>20358.29</v>
      </c>
      <c r="M177" s="62">
        <v>4777.0600000000004</v>
      </c>
      <c r="N177" s="62">
        <f t="shared" si="90"/>
        <v>25135.350000000002</v>
      </c>
      <c r="O177" s="62">
        <f t="shared" si="91"/>
        <v>1850.7536363636364</v>
      </c>
      <c r="P177" s="62">
        <f t="shared" si="92"/>
        <v>22209.043636363636</v>
      </c>
      <c r="Q177" s="65">
        <v>35000</v>
      </c>
      <c r="R177" s="65">
        <v>30000</v>
      </c>
      <c r="S177" s="65">
        <v>35000</v>
      </c>
      <c r="T177" s="147"/>
      <c r="U177" s="19">
        <v>0.60062599999999999</v>
      </c>
      <c r="V177" s="12" t="s">
        <v>9</v>
      </c>
      <c r="W177" s="163">
        <v>20270.2</v>
      </c>
      <c r="X177" s="163">
        <v>26812.54</v>
      </c>
      <c r="Y177" s="163">
        <v>34571.040000000001</v>
      </c>
      <c r="Z177" s="163">
        <v>21331.93</v>
      </c>
      <c r="AA177" s="163">
        <v>24313.49</v>
      </c>
      <c r="AB177" s="163">
        <v>38204.839999999997</v>
      </c>
      <c r="AC177" s="163">
        <v>38518.160000000003</v>
      </c>
      <c r="AD177" s="163">
        <v>32016.87</v>
      </c>
      <c r="AE177" s="163">
        <v>36077.279999999999</v>
      </c>
      <c r="AF177" s="163">
        <v>27840.85</v>
      </c>
      <c r="AG177" s="163">
        <v>21187.46</v>
      </c>
      <c r="AH177" s="93">
        <v>22737.57</v>
      </c>
      <c r="AI177" s="93">
        <v>27935.85</v>
      </c>
      <c r="AJ177" s="62">
        <v>31598.81</v>
      </c>
    </row>
    <row r="178" spans="1:36" ht="15.95" customHeight="1" x14ac:dyDescent="0.2">
      <c r="A178" s="19">
        <v>0.600742</v>
      </c>
      <c r="B178" s="12" t="s">
        <v>10</v>
      </c>
      <c r="C178" s="62">
        <v>30000</v>
      </c>
      <c r="D178" s="62">
        <v>20247</v>
      </c>
      <c r="E178" s="65">
        <f t="shared" si="93"/>
        <v>-9753</v>
      </c>
      <c r="F178" s="65">
        <v>25000</v>
      </c>
      <c r="G178" s="65">
        <v>34000</v>
      </c>
      <c r="H178" s="62">
        <v>25000</v>
      </c>
      <c r="I178" s="235">
        <f t="shared" si="88"/>
        <v>-9000</v>
      </c>
      <c r="J178" s="236">
        <f t="shared" si="89"/>
        <v>-0.26470588235294118</v>
      </c>
      <c r="K178" s="84"/>
      <c r="L178" s="62">
        <v>24981.83</v>
      </c>
      <c r="M178" s="62">
        <v>1316.28</v>
      </c>
      <c r="N178" s="62">
        <f t="shared" si="90"/>
        <v>26298.11</v>
      </c>
      <c r="O178" s="62">
        <f t="shared" si="91"/>
        <v>2271.0754545454547</v>
      </c>
      <c r="P178" s="62">
        <f t="shared" si="92"/>
        <v>27252.905454545456</v>
      </c>
      <c r="Q178" s="65">
        <v>25000</v>
      </c>
      <c r="R178" s="65">
        <v>30000</v>
      </c>
      <c r="S178" s="65">
        <v>25000</v>
      </c>
      <c r="T178" s="92"/>
      <c r="U178" s="19">
        <v>0.600742</v>
      </c>
      <c r="V178" s="12" t="s">
        <v>10</v>
      </c>
      <c r="W178" s="163">
        <v>6698.19</v>
      </c>
      <c r="X178" s="163">
        <v>5175.59</v>
      </c>
      <c r="Y178" s="163">
        <v>6805.48</v>
      </c>
      <c r="Z178" s="163">
        <v>16942.53</v>
      </c>
      <c r="AA178" s="163">
        <v>21139.43</v>
      </c>
      <c r="AB178" s="163">
        <v>27661.19</v>
      </c>
      <c r="AC178" s="163">
        <v>21881.93</v>
      </c>
      <c r="AD178" s="163">
        <v>29955.05</v>
      </c>
      <c r="AE178" s="163">
        <v>51345.1</v>
      </c>
      <c r="AF178" s="163">
        <v>28819.89</v>
      </c>
      <c r="AG178" s="163">
        <v>36048.269999999997</v>
      </c>
      <c r="AH178" s="93">
        <v>13714.85</v>
      </c>
      <c r="AI178" s="93">
        <v>25876.19</v>
      </c>
      <c r="AJ178" s="62">
        <v>20247</v>
      </c>
    </row>
    <row r="179" spans="1:36" ht="15.95" customHeight="1" x14ac:dyDescent="0.2">
      <c r="A179" s="19">
        <v>0.60074399999999994</v>
      </c>
      <c r="B179" s="12" t="s">
        <v>25</v>
      </c>
      <c r="C179" s="62">
        <v>15000</v>
      </c>
      <c r="D179" s="62">
        <v>11350.28</v>
      </c>
      <c r="E179" s="65">
        <f t="shared" si="93"/>
        <v>-3649.7199999999993</v>
      </c>
      <c r="F179" s="65">
        <v>10000</v>
      </c>
      <c r="G179" s="65">
        <v>7000</v>
      </c>
      <c r="H179" s="62">
        <v>7000</v>
      </c>
      <c r="I179" s="235">
        <f t="shared" si="88"/>
        <v>0</v>
      </c>
      <c r="J179" s="236">
        <f t="shared" si="89"/>
        <v>0</v>
      </c>
      <c r="K179" s="84"/>
      <c r="L179" s="62">
        <v>5934.59</v>
      </c>
      <c r="M179" s="62">
        <v>3840</v>
      </c>
      <c r="N179" s="62">
        <f t="shared" si="90"/>
        <v>9774.59</v>
      </c>
      <c r="O179" s="62">
        <f t="shared" si="91"/>
        <v>539.50818181818181</v>
      </c>
      <c r="P179" s="62">
        <f t="shared" si="92"/>
        <v>6474.0981818181817</v>
      </c>
      <c r="Q179" s="65">
        <v>10000</v>
      </c>
      <c r="R179" s="65">
        <v>10000</v>
      </c>
      <c r="S179" s="65">
        <v>10000</v>
      </c>
      <c r="T179" s="92"/>
      <c r="U179" s="19">
        <v>0.60074399999999994</v>
      </c>
      <c r="V179" s="12" t="s">
        <v>25</v>
      </c>
      <c r="W179" s="163">
        <v>5958.55</v>
      </c>
      <c r="X179" s="163">
        <v>5938.79</v>
      </c>
      <c r="Y179" s="163">
        <v>7674.03</v>
      </c>
      <c r="Z179" s="163">
        <v>10673.63</v>
      </c>
      <c r="AA179" s="163">
        <v>7889.13</v>
      </c>
      <c r="AB179" s="163">
        <v>10099.799999999999</v>
      </c>
      <c r="AC179" s="163">
        <v>15634.18</v>
      </c>
      <c r="AD179" s="163">
        <v>14472.01</v>
      </c>
      <c r="AE179" s="163">
        <v>15441.09</v>
      </c>
      <c r="AF179" s="163">
        <v>10988.53</v>
      </c>
      <c r="AG179" s="163">
        <v>7495.33</v>
      </c>
      <c r="AH179" s="93">
        <v>2369.9899999999998</v>
      </c>
      <c r="AI179" s="93">
        <v>4293.04</v>
      </c>
      <c r="AJ179" s="62">
        <v>11350.28</v>
      </c>
    </row>
    <row r="180" spans="1:36" ht="15.95" customHeight="1" x14ac:dyDescent="0.2">
      <c r="A180" s="19">
        <v>0.6008</v>
      </c>
      <c r="B180" s="12" t="s">
        <v>18</v>
      </c>
      <c r="C180" s="62">
        <v>0</v>
      </c>
      <c r="D180" s="62">
        <v>0</v>
      </c>
      <c r="E180" s="65">
        <f t="shared" si="93"/>
        <v>0</v>
      </c>
      <c r="F180" s="65">
        <v>0</v>
      </c>
      <c r="G180" s="65">
        <v>0</v>
      </c>
      <c r="H180" s="62">
        <v>0</v>
      </c>
      <c r="I180" s="235"/>
      <c r="J180" s="236"/>
      <c r="K180" s="84"/>
      <c r="L180" s="62">
        <v>0</v>
      </c>
      <c r="M180" s="62">
        <v>0</v>
      </c>
      <c r="N180" s="62">
        <f t="shared" si="90"/>
        <v>0</v>
      </c>
      <c r="O180" s="62">
        <f t="shared" si="91"/>
        <v>0</v>
      </c>
      <c r="P180" s="62">
        <f t="shared" si="92"/>
        <v>0</v>
      </c>
      <c r="Q180" s="65">
        <v>0</v>
      </c>
      <c r="R180" s="65">
        <v>0</v>
      </c>
      <c r="S180" s="65">
        <v>0</v>
      </c>
      <c r="T180" s="148"/>
      <c r="U180" s="19">
        <v>0.6008</v>
      </c>
      <c r="V180" s="12" t="s">
        <v>18</v>
      </c>
      <c r="W180" s="163">
        <v>2337.94</v>
      </c>
      <c r="X180" s="163">
        <v>1778</v>
      </c>
      <c r="Y180" s="163">
        <v>0</v>
      </c>
      <c r="Z180" s="163">
        <v>0</v>
      </c>
      <c r="AA180" s="163">
        <v>17159.439999999999</v>
      </c>
      <c r="AB180" s="163">
        <v>0</v>
      </c>
      <c r="AC180" s="163">
        <v>2809</v>
      </c>
      <c r="AD180" s="163">
        <v>0</v>
      </c>
      <c r="AE180" s="163"/>
      <c r="AF180" s="163">
        <v>27123.93</v>
      </c>
      <c r="AG180" s="163">
        <v>27123.93</v>
      </c>
      <c r="AH180" s="93">
        <v>0</v>
      </c>
      <c r="AI180" s="93">
        <v>0</v>
      </c>
      <c r="AJ180" s="62">
        <v>0</v>
      </c>
    </row>
    <row r="181" spans="1:36" ht="15.95" customHeight="1" thickBot="1" x14ac:dyDescent="0.25">
      <c r="A181" s="19">
        <v>0.60082000000000002</v>
      </c>
      <c r="B181" s="12" t="s">
        <v>144</v>
      </c>
      <c r="C181" s="85">
        <v>0</v>
      </c>
      <c r="D181" s="85">
        <v>0</v>
      </c>
      <c r="E181" s="79">
        <f t="shared" si="93"/>
        <v>0</v>
      </c>
      <c r="F181" s="61">
        <v>0</v>
      </c>
      <c r="G181" s="61">
        <f>R181</f>
        <v>0</v>
      </c>
      <c r="H181" s="98">
        <v>0</v>
      </c>
      <c r="I181" s="235"/>
      <c r="J181" s="236"/>
      <c r="K181" s="84"/>
      <c r="L181" s="85">
        <v>0</v>
      </c>
      <c r="M181" s="85">
        <v>0</v>
      </c>
      <c r="N181" s="62">
        <f t="shared" si="90"/>
        <v>0</v>
      </c>
      <c r="O181" s="62">
        <f t="shared" si="91"/>
        <v>0</v>
      </c>
      <c r="P181" s="62">
        <f t="shared" si="92"/>
        <v>0</v>
      </c>
      <c r="Q181" s="61">
        <v>0</v>
      </c>
      <c r="R181" s="61">
        <f t="shared" ref="R181" si="94">AB181</f>
        <v>0</v>
      </c>
      <c r="S181" s="61">
        <v>0</v>
      </c>
      <c r="T181" s="40"/>
      <c r="U181" s="19">
        <v>0.60082000000000002</v>
      </c>
      <c r="V181" s="12" t="s">
        <v>144</v>
      </c>
      <c r="W181" s="169">
        <v>0</v>
      </c>
      <c r="X181" s="169">
        <v>0</v>
      </c>
      <c r="Y181" s="169">
        <v>0</v>
      </c>
      <c r="Z181" s="169">
        <v>0</v>
      </c>
      <c r="AA181" s="169">
        <v>0</v>
      </c>
      <c r="AB181" s="169">
        <v>0</v>
      </c>
      <c r="AC181" s="169">
        <v>0</v>
      </c>
      <c r="AD181" s="169">
        <v>0</v>
      </c>
      <c r="AE181" s="169">
        <v>0</v>
      </c>
      <c r="AF181" s="169"/>
      <c r="AG181" s="169">
        <v>0</v>
      </c>
      <c r="AH181" s="97">
        <v>0</v>
      </c>
      <c r="AI181" s="60">
        <v>0</v>
      </c>
      <c r="AJ181" s="62">
        <v>0</v>
      </c>
    </row>
    <row r="182" spans="1:36" ht="15.95" customHeight="1" x14ac:dyDescent="0.2">
      <c r="A182" s="19">
        <v>0.6</v>
      </c>
      <c r="B182" s="9" t="s">
        <v>106</v>
      </c>
      <c r="C182" s="111">
        <v>122000</v>
      </c>
      <c r="D182" s="101">
        <f t="shared" ref="D182:G182" si="95">SUM(D165:D181)</f>
        <v>108031.27</v>
      </c>
      <c r="E182" s="64">
        <f t="shared" si="95"/>
        <v>-13968.73</v>
      </c>
      <c r="F182" s="101">
        <f t="shared" si="95"/>
        <v>117000</v>
      </c>
      <c r="G182" s="64">
        <f t="shared" si="95"/>
        <v>118000</v>
      </c>
      <c r="H182" s="101">
        <f t="shared" ref="H182" si="96">SUM(H165:H181)</f>
        <v>112255</v>
      </c>
      <c r="I182" s="235">
        <f t="shared" si="88"/>
        <v>-5745</v>
      </c>
      <c r="J182" s="236">
        <f t="shared" si="89"/>
        <v>-4.8686440677966104E-2</v>
      </c>
      <c r="K182" s="84"/>
      <c r="L182" s="101">
        <f t="shared" ref="L182:S182" si="97">SUM(L165:L181)</f>
        <v>93150.25</v>
      </c>
      <c r="M182" s="101">
        <f t="shared" si="97"/>
        <v>19202.800000000003</v>
      </c>
      <c r="N182" s="101">
        <f t="shared" si="97"/>
        <v>112353.05</v>
      </c>
      <c r="O182" s="101">
        <f t="shared" si="97"/>
        <v>8468.204545454546</v>
      </c>
      <c r="P182" s="101">
        <f t="shared" si="97"/>
        <v>101618.45454545454</v>
      </c>
      <c r="Q182" s="101">
        <f t="shared" si="97"/>
        <v>117000</v>
      </c>
      <c r="R182" s="64">
        <f t="shared" si="97"/>
        <v>117000</v>
      </c>
      <c r="S182" s="64">
        <f t="shared" si="97"/>
        <v>117000</v>
      </c>
      <c r="T182" s="40"/>
      <c r="U182" s="19">
        <v>0.6</v>
      </c>
      <c r="V182" s="9" t="s">
        <v>106</v>
      </c>
      <c r="W182" s="101">
        <f t="shared" ref="W182:AJ182" si="98">SUM(W165:W181)</f>
        <v>51045.100000000006</v>
      </c>
      <c r="X182" s="101">
        <f t="shared" si="98"/>
        <v>56521.48</v>
      </c>
      <c r="Y182" s="101">
        <f t="shared" si="98"/>
        <v>69094.03</v>
      </c>
      <c r="Z182" s="101">
        <f t="shared" si="98"/>
        <v>87564.170000000013</v>
      </c>
      <c r="AA182" s="101">
        <f t="shared" si="98"/>
        <v>114842.11000000002</v>
      </c>
      <c r="AB182" s="101">
        <f t="shared" si="98"/>
        <v>116275.28</v>
      </c>
      <c r="AC182" s="101">
        <f t="shared" si="98"/>
        <v>113718.00999999998</v>
      </c>
      <c r="AD182" s="101">
        <f t="shared" si="98"/>
        <v>125907.14</v>
      </c>
      <c r="AE182" s="101">
        <f t="shared" si="98"/>
        <v>143793.60999999999</v>
      </c>
      <c r="AF182" s="101">
        <f t="shared" si="98"/>
        <v>151503.84</v>
      </c>
      <c r="AG182" s="101">
        <f t="shared" si="98"/>
        <v>142269.94</v>
      </c>
      <c r="AH182" s="101">
        <f t="shared" si="98"/>
        <v>78353.52</v>
      </c>
      <c r="AI182" s="101">
        <f t="shared" si="98"/>
        <v>83095.56</v>
      </c>
      <c r="AJ182" s="101">
        <f t="shared" si="98"/>
        <v>108031.27</v>
      </c>
    </row>
    <row r="183" spans="1:36" ht="15.95" customHeight="1" x14ac:dyDescent="0.25">
      <c r="A183" s="21"/>
      <c r="B183" s="22"/>
      <c r="C183" s="102"/>
      <c r="D183" s="119"/>
      <c r="E183" s="72"/>
      <c r="F183" s="72"/>
      <c r="G183" s="198"/>
      <c r="H183" s="102"/>
      <c r="I183" s="84"/>
      <c r="J183" s="84"/>
      <c r="K183" s="84"/>
      <c r="L183" s="84"/>
      <c r="M183" s="84"/>
      <c r="N183" s="84"/>
      <c r="O183" s="84"/>
      <c r="P183" s="84"/>
      <c r="Q183" s="72"/>
      <c r="R183" s="198"/>
      <c r="S183" s="72"/>
      <c r="T183" s="40"/>
      <c r="U183" s="21"/>
      <c r="V183" s="22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19"/>
      <c r="AI183" s="119"/>
      <c r="AJ183" s="119"/>
    </row>
    <row r="184" spans="1:36" ht="15.95" customHeight="1" x14ac:dyDescent="0.2">
      <c r="A184" s="19"/>
      <c r="B184" s="24" t="s">
        <v>75</v>
      </c>
      <c r="C184" s="103"/>
      <c r="D184" s="84"/>
      <c r="E184" s="72"/>
      <c r="F184" s="72"/>
      <c r="G184" s="198"/>
      <c r="H184" s="103"/>
      <c r="I184" s="84"/>
      <c r="J184" s="84"/>
      <c r="K184" s="84"/>
      <c r="L184" s="103"/>
      <c r="M184" s="103"/>
      <c r="N184" s="103"/>
      <c r="O184" s="103"/>
      <c r="P184" s="103"/>
      <c r="Q184" s="72"/>
      <c r="R184" s="198"/>
      <c r="S184" s="72"/>
      <c r="T184" s="40"/>
      <c r="U184" s="19"/>
      <c r="V184" s="24" t="s">
        <v>75</v>
      </c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25"/>
      <c r="AJ184" s="84"/>
    </row>
    <row r="185" spans="1:36" ht="15.95" customHeight="1" x14ac:dyDescent="0.2">
      <c r="A185" s="19">
        <v>0.70030999999999999</v>
      </c>
      <c r="B185" s="12" t="s">
        <v>37</v>
      </c>
      <c r="C185" s="62">
        <v>0</v>
      </c>
      <c r="D185" s="62">
        <v>0</v>
      </c>
      <c r="E185" s="65">
        <f t="shared" ref="E185:E192" si="99">D185-C185</f>
        <v>0</v>
      </c>
      <c r="F185" s="65">
        <v>0</v>
      </c>
      <c r="G185" s="65">
        <f>R185</f>
        <v>0</v>
      </c>
      <c r="H185" s="62"/>
      <c r="I185" s="235"/>
      <c r="J185" s="236"/>
      <c r="K185" s="84"/>
      <c r="L185" s="62">
        <v>0</v>
      </c>
      <c r="M185" s="62">
        <v>0</v>
      </c>
      <c r="N185" s="62">
        <f t="shared" ref="N185:N195" si="100">L185+M185</f>
        <v>0</v>
      </c>
      <c r="O185" s="62">
        <f t="shared" ref="O185:O195" si="101">(L185/11)*1</f>
        <v>0</v>
      </c>
      <c r="P185" s="62">
        <f t="shared" ref="P185:P195" si="102">L185+O185</f>
        <v>0</v>
      </c>
      <c r="Q185" s="65">
        <v>0</v>
      </c>
      <c r="R185" s="65">
        <f t="shared" ref="R185" si="103">AB185</f>
        <v>0</v>
      </c>
      <c r="S185" s="65">
        <v>0</v>
      </c>
      <c r="T185" s="92"/>
      <c r="U185" s="19">
        <v>0.70030999999999999</v>
      </c>
      <c r="V185" s="12" t="s">
        <v>37</v>
      </c>
      <c r="W185" s="163">
        <v>0</v>
      </c>
      <c r="X185" s="163">
        <v>0</v>
      </c>
      <c r="Y185" s="163">
        <v>0</v>
      </c>
      <c r="Z185" s="163">
        <v>0</v>
      </c>
      <c r="AA185" s="163">
        <v>0</v>
      </c>
      <c r="AB185" s="163">
        <v>0</v>
      </c>
      <c r="AC185" s="163">
        <v>0</v>
      </c>
      <c r="AD185" s="163">
        <v>0</v>
      </c>
      <c r="AE185" s="163">
        <v>0</v>
      </c>
      <c r="AF185" s="163">
        <v>0</v>
      </c>
      <c r="AG185" s="163">
        <v>0</v>
      </c>
      <c r="AH185" s="93">
        <v>0</v>
      </c>
      <c r="AI185" s="93">
        <v>0</v>
      </c>
      <c r="AJ185" s="62">
        <v>0</v>
      </c>
    </row>
    <row r="186" spans="1:36" ht="15.95" customHeight="1" x14ac:dyDescent="0.2">
      <c r="A186" s="19">
        <v>0.70033000000000001</v>
      </c>
      <c r="B186" s="12" t="s">
        <v>38</v>
      </c>
      <c r="C186" s="62">
        <v>3600</v>
      </c>
      <c r="D186" s="62">
        <v>5400</v>
      </c>
      <c r="E186" s="65">
        <f t="shared" si="99"/>
        <v>1800</v>
      </c>
      <c r="F186" s="65">
        <v>6000</v>
      </c>
      <c r="G186" s="65">
        <v>5400</v>
      </c>
      <c r="H186" s="62">
        <v>5400</v>
      </c>
      <c r="I186" s="235">
        <f t="shared" ref="I186:I196" si="104">H186-G186</f>
        <v>0</v>
      </c>
      <c r="J186" s="236">
        <f t="shared" ref="J186:J196" si="105">I186/G186</f>
        <v>0</v>
      </c>
      <c r="K186" s="84"/>
      <c r="L186" s="62">
        <v>5400</v>
      </c>
      <c r="M186" s="62">
        <v>0</v>
      </c>
      <c r="N186" s="62">
        <f t="shared" si="100"/>
        <v>5400</v>
      </c>
      <c r="O186" s="62">
        <f t="shared" si="101"/>
        <v>490.90909090909093</v>
      </c>
      <c r="P186" s="62">
        <f t="shared" si="102"/>
        <v>5890.909090909091</v>
      </c>
      <c r="Q186" s="65">
        <v>6000</v>
      </c>
      <c r="R186" s="65">
        <v>5400</v>
      </c>
      <c r="S186" s="65">
        <v>6000</v>
      </c>
      <c r="T186" s="92"/>
      <c r="U186" s="19">
        <v>0.70033000000000001</v>
      </c>
      <c r="V186" s="12" t="s">
        <v>38</v>
      </c>
      <c r="W186" s="163">
        <v>2000</v>
      </c>
      <c r="X186" s="163">
        <v>3600</v>
      </c>
      <c r="Y186" s="163">
        <v>3600</v>
      </c>
      <c r="Z186" s="163">
        <v>3600</v>
      </c>
      <c r="AA186" s="163">
        <v>3600</v>
      </c>
      <c r="AB186" s="163">
        <v>3600</v>
      </c>
      <c r="AC186" s="163">
        <v>3600</v>
      </c>
      <c r="AD186" s="163">
        <v>3600</v>
      </c>
      <c r="AE186" s="163">
        <v>3600</v>
      </c>
      <c r="AF186" s="163">
        <v>3600</v>
      </c>
      <c r="AG186" s="163">
        <v>3600</v>
      </c>
      <c r="AH186" s="93">
        <v>3600</v>
      </c>
      <c r="AI186" s="93">
        <v>3600</v>
      </c>
      <c r="AJ186" s="62">
        <v>5400</v>
      </c>
    </row>
    <row r="187" spans="1:36" ht="15.95" customHeight="1" x14ac:dyDescent="0.2">
      <c r="A187" s="19">
        <v>0.70043</v>
      </c>
      <c r="B187" s="12" t="s">
        <v>26</v>
      </c>
      <c r="C187" s="62">
        <v>6500</v>
      </c>
      <c r="D187" s="62">
        <v>3447.27</v>
      </c>
      <c r="E187" s="65">
        <f t="shared" si="99"/>
        <v>-3052.73</v>
      </c>
      <c r="F187" s="65">
        <v>6500</v>
      </c>
      <c r="G187" s="65">
        <v>0</v>
      </c>
      <c r="H187" s="62"/>
      <c r="I187" s="235"/>
      <c r="J187" s="236"/>
      <c r="K187" s="84"/>
      <c r="L187" s="62">
        <v>0</v>
      </c>
      <c r="M187" s="62">
        <v>1782</v>
      </c>
      <c r="N187" s="62">
        <f t="shared" si="100"/>
        <v>1782</v>
      </c>
      <c r="O187" s="62">
        <f t="shared" si="101"/>
        <v>0</v>
      </c>
      <c r="P187" s="62">
        <f t="shared" si="102"/>
        <v>0</v>
      </c>
      <c r="Q187" s="65">
        <v>6500</v>
      </c>
      <c r="R187" s="65">
        <v>4000</v>
      </c>
      <c r="S187" s="65">
        <v>6500</v>
      </c>
      <c r="T187" s="92"/>
      <c r="U187" s="19">
        <v>0.70043</v>
      </c>
      <c r="V187" s="12" t="s">
        <v>26</v>
      </c>
      <c r="W187" s="163">
        <v>4278</v>
      </c>
      <c r="X187" s="163">
        <v>4452.6000000000004</v>
      </c>
      <c r="Y187" s="163">
        <v>4287</v>
      </c>
      <c r="Z187" s="163">
        <v>3168.6</v>
      </c>
      <c r="AA187" s="163">
        <v>5220.68</v>
      </c>
      <c r="AB187" s="163">
        <v>0</v>
      </c>
      <c r="AC187" s="163">
        <v>9611.36</v>
      </c>
      <c r="AD187" s="163">
        <v>5748.18</v>
      </c>
      <c r="AE187" s="163">
        <v>4660.68</v>
      </c>
      <c r="AF187" s="163">
        <v>5030.88</v>
      </c>
      <c r="AG187" s="163">
        <v>5030.88</v>
      </c>
      <c r="AH187" s="93">
        <v>5752.16</v>
      </c>
      <c r="AI187" s="93">
        <v>6171</v>
      </c>
      <c r="AJ187" s="62">
        <v>3447.27</v>
      </c>
    </row>
    <row r="188" spans="1:36" ht="15.95" customHeight="1" x14ac:dyDescent="0.2">
      <c r="A188" s="19">
        <v>0.70060999999999996</v>
      </c>
      <c r="B188" s="12" t="s">
        <v>32</v>
      </c>
      <c r="C188" s="62">
        <v>25000</v>
      </c>
      <c r="D188" s="62">
        <v>18567.12</v>
      </c>
      <c r="E188" s="65">
        <f t="shared" si="99"/>
        <v>-6432.880000000001</v>
      </c>
      <c r="F188" s="65">
        <v>25000</v>
      </c>
      <c r="G188" s="65">
        <v>20000</v>
      </c>
      <c r="H188" s="62">
        <v>25000</v>
      </c>
      <c r="I188" s="235">
        <f t="shared" si="104"/>
        <v>5000</v>
      </c>
      <c r="J188" s="236">
        <f t="shared" si="105"/>
        <v>0.25</v>
      </c>
      <c r="K188" s="84"/>
      <c r="L188" s="62">
        <v>16328.52</v>
      </c>
      <c r="M188" s="62">
        <v>4283.7299999999996</v>
      </c>
      <c r="N188" s="62">
        <f t="shared" si="100"/>
        <v>20612.25</v>
      </c>
      <c r="O188" s="62">
        <f t="shared" si="101"/>
        <v>1484.4109090909092</v>
      </c>
      <c r="P188" s="62">
        <f t="shared" si="102"/>
        <v>17812.930909090908</v>
      </c>
      <c r="Q188" s="65">
        <v>25000</v>
      </c>
      <c r="R188" s="65">
        <v>25000</v>
      </c>
      <c r="S188" s="65">
        <v>25000</v>
      </c>
      <c r="T188" s="92"/>
      <c r="U188" s="19">
        <v>0.70060999999999996</v>
      </c>
      <c r="V188" s="12" t="s">
        <v>32</v>
      </c>
      <c r="W188" s="163">
        <v>13874.26</v>
      </c>
      <c r="X188" s="163">
        <v>15284.53</v>
      </c>
      <c r="Y188" s="163">
        <v>9123.74</v>
      </c>
      <c r="Z188" s="163">
        <v>23102.66</v>
      </c>
      <c r="AA188" s="163">
        <v>18492.830000000002</v>
      </c>
      <c r="AB188" s="163">
        <v>17079.48</v>
      </c>
      <c r="AC188" s="163">
        <v>21592.6</v>
      </c>
      <c r="AD188" s="163">
        <v>18644.98</v>
      </c>
      <c r="AE188" s="163">
        <v>18126.72</v>
      </c>
      <c r="AF188" s="163">
        <v>21011.919999999998</v>
      </c>
      <c r="AG188" s="163">
        <v>20266.689999999999</v>
      </c>
      <c r="AH188" s="93">
        <v>18834.29</v>
      </c>
      <c r="AI188" s="93">
        <v>16120.17</v>
      </c>
      <c r="AJ188" s="62">
        <v>18567.12</v>
      </c>
    </row>
    <row r="189" spans="1:36" ht="15.95" customHeight="1" x14ac:dyDescent="0.2">
      <c r="A189" s="19">
        <v>0.70064000000000004</v>
      </c>
      <c r="B189" s="12" t="s">
        <v>33</v>
      </c>
      <c r="C189" s="62">
        <v>500</v>
      </c>
      <c r="D189" s="62">
        <v>0</v>
      </c>
      <c r="E189" s="65">
        <f t="shared" si="99"/>
        <v>-500</v>
      </c>
      <c r="F189" s="65">
        <v>0</v>
      </c>
      <c r="G189" s="65">
        <v>0</v>
      </c>
      <c r="H189" s="62">
        <v>0</v>
      </c>
      <c r="I189" s="235">
        <f t="shared" si="104"/>
        <v>0</v>
      </c>
      <c r="J189" s="236"/>
      <c r="K189" s="84"/>
      <c r="L189" s="62">
        <v>0</v>
      </c>
      <c r="M189" s="62">
        <v>0</v>
      </c>
      <c r="N189" s="62">
        <f t="shared" si="100"/>
        <v>0</v>
      </c>
      <c r="O189" s="62">
        <f t="shared" si="101"/>
        <v>0</v>
      </c>
      <c r="P189" s="62">
        <f t="shared" si="102"/>
        <v>0</v>
      </c>
      <c r="Q189" s="65">
        <v>0</v>
      </c>
      <c r="R189" s="65">
        <v>0</v>
      </c>
      <c r="S189" s="65">
        <v>0</v>
      </c>
      <c r="T189" s="92"/>
      <c r="U189" s="19">
        <v>0.70064000000000004</v>
      </c>
      <c r="V189" s="12" t="s">
        <v>33</v>
      </c>
      <c r="W189" s="163">
        <v>375.2</v>
      </c>
      <c r="X189" s="163">
        <v>401.87</v>
      </c>
      <c r="Y189" s="163">
        <v>652.85</v>
      </c>
      <c r="Z189" s="163">
        <v>270.3</v>
      </c>
      <c r="AA189" s="163">
        <v>290.95</v>
      </c>
      <c r="AB189" s="163">
        <v>765.11</v>
      </c>
      <c r="AC189" s="163">
        <v>391.85</v>
      </c>
      <c r="AD189" s="163">
        <v>416.95</v>
      </c>
      <c r="AE189" s="163">
        <v>409.95</v>
      </c>
      <c r="AF189" s="163">
        <v>383.95</v>
      </c>
      <c r="AG189" s="163">
        <v>59.95</v>
      </c>
      <c r="AH189" s="93">
        <v>23</v>
      </c>
      <c r="AI189" s="93">
        <v>0</v>
      </c>
      <c r="AJ189" s="62">
        <v>0</v>
      </c>
    </row>
    <row r="190" spans="1:36" ht="15.95" customHeight="1" x14ac:dyDescent="0.2">
      <c r="A190" s="19">
        <v>0.70074400000000003</v>
      </c>
      <c r="B190" s="12" t="s">
        <v>230</v>
      </c>
      <c r="C190" s="62">
        <v>15000</v>
      </c>
      <c r="D190" s="62">
        <v>2046.71</v>
      </c>
      <c r="E190" s="65">
        <f t="shared" si="99"/>
        <v>-12953.29</v>
      </c>
      <c r="F190" s="65">
        <v>15000</v>
      </c>
      <c r="G190" s="65">
        <v>55000</v>
      </c>
      <c r="H190" s="62">
        <v>15000</v>
      </c>
      <c r="I190" s="235">
        <f t="shared" si="104"/>
        <v>-40000</v>
      </c>
      <c r="J190" s="236">
        <f t="shared" si="105"/>
        <v>-0.72727272727272729</v>
      </c>
      <c r="K190" s="84"/>
      <c r="L190" s="62">
        <v>48523.199999999997</v>
      </c>
      <c r="M190" s="62">
        <v>43.12</v>
      </c>
      <c r="N190" s="62">
        <f t="shared" si="100"/>
        <v>48566.32</v>
      </c>
      <c r="O190" s="62">
        <f t="shared" si="101"/>
        <v>4411.2</v>
      </c>
      <c r="P190" s="62">
        <f t="shared" si="102"/>
        <v>52934.399999999994</v>
      </c>
      <c r="Q190" s="65">
        <v>15000</v>
      </c>
      <c r="R190" s="65">
        <v>15000</v>
      </c>
      <c r="S190" s="65">
        <v>15000</v>
      </c>
      <c r="T190" s="147"/>
      <c r="U190" s="19">
        <v>0.70074400000000003</v>
      </c>
      <c r="V190" s="12" t="s">
        <v>16</v>
      </c>
      <c r="W190" s="163">
        <v>2041.5</v>
      </c>
      <c r="X190" s="163">
        <v>1619.78</v>
      </c>
      <c r="Y190" s="163">
        <v>1214.07</v>
      </c>
      <c r="Z190" s="163">
        <v>4773.57</v>
      </c>
      <c r="AA190" s="163">
        <v>4475.95</v>
      </c>
      <c r="AB190" s="163">
        <v>10946.98</v>
      </c>
      <c r="AC190" s="163">
        <v>5855.27</v>
      </c>
      <c r="AD190" s="163">
        <v>5773.81</v>
      </c>
      <c r="AE190" s="163">
        <v>4647.88</v>
      </c>
      <c r="AF190" s="163">
        <v>1171.6500000000001</v>
      </c>
      <c r="AG190" s="163">
        <v>7111.08</v>
      </c>
      <c r="AH190" s="93">
        <v>6938.65</v>
      </c>
      <c r="AI190" s="93">
        <v>1896.61</v>
      </c>
      <c r="AJ190" s="62">
        <v>2046.71</v>
      </c>
    </row>
    <row r="191" spans="1:36" ht="15.95" customHeight="1" x14ac:dyDescent="0.2">
      <c r="A191" s="19">
        <v>0.70079999999999998</v>
      </c>
      <c r="B191" s="12" t="s">
        <v>140</v>
      </c>
      <c r="C191" s="62">
        <v>0</v>
      </c>
      <c r="D191" s="62">
        <v>0</v>
      </c>
      <c r="E191" s="65">
        <f t="shared" si="99"/>
        <v>0</v>
      </c>
      <c r="F191" s="65">
        <v>0</v>
      </c>
      <c r="G191" s="65">
        <v>0</v>
      </c>
      <c r="H191" s="62">
        <v>0</v>
      </c>
      <c r="I191" s="235"/>
      <c r="J191" s="236"/>
      <c r="K191" s="84"/>
      <c r="L191" s="62">
        <v>0</v>
      </c>
      <c r="M191" s="62">
        <v>0</v>
      </c>
      <c r="N191" s="62">
        <f t="shared" si="100"/>
        <v>0</v>
      </c>
      <c r="O191" s="62">
        <f t="shared" si="101"/>
        <v>0</v>
      </c>
      <c r="P191" s="62">
        <f t="shared" si="102"/>
        <v>0</v>
      </c>
      <c r="Q191" s="65">
        <v>0</v>
      </c>
      <c r="R191" s="65">
        <v>0</v>
      </c>
      <c r="S191" s="65">
        <v>0</v>
      </c>
      <c r="T191" s="92"/>
      <c r="U191" s="19">
        <v>0.70079999999999998</v>
      </c>
      <c r="V191" s="12" t="s">
        <v>140</v>
      </c>
      <c r="W191" s="163">
        <v>0</v>
      </c>
      <c r="X191" s="163">
        <v>34342.1</v>
      </c>
      <c r="Y191" s="163">
        <v>28000</v>
      </c>
      <c r="Z191" s="163"/>
      <c r="AA191" s="163">
        <v>26604.12</v>
      </c>
      <c r="AB191" s="163">
        <v>0</v>
      </c>
      <c r="AC191" s="163">
        <v>0</v>
      </c>
      <c r="AD191" s="163">
        <v>0</v>
      </c>
      <c r="AE191" s="163">
        <v>0</v>
      </c>
      <c r="AF191" s="163">
        <v>0</v>
      </c>
      <c r="AG191" s="163">
        <v>0</v>
      </c>
      <c r="AH191" s="93">
        <v>0</v>
      </c>
      <c r="AI191" s="93">
        <v>17778.849999999999</v>
      </c>
      <c r="AJ191" s="62">
        <v>0</v>
      </c>
    </row>
    <row r="192" spans="1:36" ht="15.95" customHeight="1" x14ac:dyDescent="0.2">
      <c r="A192" s="19">
        <v>0.70082</v>
      </c>
      <c r="B192" s="12" t="s">
        <v>144</v>
      </c>
      <c r="C192" s="62">
        <v>0</v>
      </c>
      <c r="D192" s="62">
        <v>0</v>
      </c>
      <c r="E192" s="65">
        <f t="shared" si="99"/>
        <v>0</v>
      </c>
      <c r="F192" s="65">
        <v>0</v>
      </c>
      <c r="G192" s="65">
        <v>0</v>
      </c>
      <c r="H192" s="62">
        <v>0</v>
      </c>
      <c r="I192" s="235"/>
      <c r="J192" s="236"/>
      <c r="K192" s="84"/>
      <c r="L192" s="62">
        <v>0</v>
      </c>
      <c r="M192" s="62">
        <v>0</v>
      </c>
      <c r="N192" s="62">
        <f t="shared" si="100"/>
        <v>0</v>
      </c>
      <c r="O192" s="62">
        <f t="shared" si="101"/>
        <v>0</v>
      </c>
      <c r="P192" s="62">
        <f t="shared" si="102"/>
        <v>0</v>
      </c>
      <c r="Q192" s="65">
        <v>0</v>
      </c>
      <c r="R192" s="65">
        <v>0</v>
      </c>
      <c r="S192" s="65">
        <v>0</v>
      </c>
      <c r="T192" s="92"/>
      <c r="U192" s="19">
        <v>0.70082</v>
      </c>
      <c r="V192" s="12" t="s">
        <v>144</v>
      </c>
      <c r="W192" s="163">
        <v>0</v>
      </c>
      <c r="X192" s="163"/>
      <c r="Y192" s="163">
        <v>16647.400000000001</v>
      </c>
      <c r="Z192" s="163"/>
      <c r="AA192" s="163">
        <v>0</v>
      </c>
      <c r="AB192" s="163">
        <v>0</v>
      </c>
      <c r="AC192" s="163">
        <v>0</v>
      </c>
      <c r="AD192" s="163">
        <v>0</v>
      </c>
      <c r="AE192" s="163">
        <v>0</v>
      </c>
      <c r="AF192" s="163">
        <v>0</v>
      </c>
      <c r="AG192" s="163">
        <v>0</v>
      </c>
      <c r="AH192" s="93">
        <v>0</v>
      </c>
      <c r="AI192" s="93">
        <v>71116.7</v>
      </c>
      <c r="AJ192" s="62">
        <v>0</v>
      </c>
    </row>
    <row r="193" spans="1:36" ht="15.95" customHeight="1" x14ac:dyDescent="0.2">
      <c r="A193" s="19"/>
      <c r="B193" s="10" t="s">
        <v>208</v>
      </c>
      <c r="C193" s="62"/>
      <c r="D193" s="62">
        <v>0</v>
      </c>
      <c r="E193" s="65"/>
      <c r="F193" s="62">
        <v>0</v>
      </c>
      <c r="G193" s="65">
        <v>44407.11</v>
      </c>
      <c r="H193" s="65">
        <v>0</v>
      </c>
      <c r="I193" s="235">
        <f t="shared" si="104"/>
        <v>-44407.11</v>
      </c>
      <c r="J193" s="236">
        <f t="shared" si="105"/>
        <v>-1</v>
      </c>
      <c r="K193" s="84"/>
      <c r="L193" s="62">
        <v>44407.11</v>
      </c>
      <c r="M193" s="62">
        <v>0</v>
      </c>
      <c r="N193" s="62">
        <f t="shared" si="100"/>
        <v>44407.11</v>
      </c>
      <c r="O193" s="62">
        <f t="shared" si="101"/>
        <v>4037.01</v>
      </c>
      <c r="P193" s="62">
        <f t="shared" si="102"/>
        <v>48444.12</v>
      </c>
      <c r="Q193" s="62">
        <v>0</v>
      </c>
      <c r="R193" s="65">
        <v>100506</v>
      </c>
      <c r="S193" s="65">
        <v>0</v>
      </c>
      <c r="T193" s="92"/>
      <c r="U193" s="19"/>
      <c r="V193" s="10" t="s">
        <v>208</v>
      </c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97"/>
      <c r="AI193" s="93"/>
      <c r="AJ193" s="62"/>
    </row>
    <row r="194" spans="1:36" ht="15.95" customHeight="1" x14ac:dyDescent="0.2">
      <c r="A194" s="19">
        <v>0.70084999999999997</v>
      </c>
      <c r="B194" s="12" t="s">
        <v>167</v>
      </c>
      <c r="C194" s="62">
        <v>20000</v>
      </c>
      <c r="D194" s="62">
        <v>104781.81</v>
      </c>
      <c r="E194" s="65">
        <f>D194-C194</f>
        <v>84781.81</v>
      </c>
      <c r="F194" s="65">
        <v>100000</v>
      </c>
      <c r="G194" s="65">
        <v>116553</v>
      </c>
      <c r="H194" s="62">
        <v>100000</v>
      </c>
      <c r="I194" s="235">
        <f t="shared" si="104"/>
        <v>-16553</v>
      </c>
      <c r="J194" s="236">
        <f t="shared" si="105"/>
        <v>-0.14202122639485898</v>
      </c>
      <c r="K194" s="84"/>
      <c r="L194" s="62">
        <v>91867.3</v>
      </c>
      <c r="M194" s="62">
        <v>24685.77</v>
      </c>
      <c r="N194" s="62">
        <f t="shared" si="100"/>
        <v>116553.07</v>
      </c>
      <c r="O194" s="62">
        <f t="shared" si="101"/>
        <v>8351.5727272727272</v>
      </c>
      <c r="P194" s="62">
        <f t="shared" si="102"/>
        <v>100218.87272727273</v>
      </c>
      <c r="Q194" s="65">
        <v>100000</v>
      </c>
      <c r="R194" s="65">
        <v>100000</v>
      </c>
      <c r="S194" s="65">
        <v>100000</v>
      </c>
      <c r="T194" s="148"/>
      <c r="U194" s="19">
        <v>0.70084999999999997</v>
      </c>
      <c r="V194" s="12" t="s">
        <v>167</v>
      </c>
      <c r="W194" s="169">
        <v>14080.24</v>
      </c>
      <c r="X194" s="169">
        <v>18920.62</v>
      </c>
      <c r="Y194" s="169">
        <v>7571.3</v>
      </c>
      <c r="Z194" s="169">
        <v>10875.36</v>
      </c>
      <c r="AA194" s="169">
        <v>2495.67</v>
      </c>
      <c r="AB194" s="169">
        <v>19203.84</v>
      </c>
      <c r="AC194" s="169">
        <v>4820.8999999999996</v>
      </c>
      <c r="AD194" s="169">
        <v>71864</v>
      </c>
      <c r="AE194" s="169">
        <v>42887.24</v>
      </c>
      <c r="AF194" s="169">
        <v>32487</v>
      </c>
      <c r="AG194" s="169">
        <v>56298.41</v>
      </c>
      <c r="AH194" s="97">
        <v>41176.68</v>
      </c>
      <c r="AI194" s="93">
        <v>41242.620000000003</v>
      </c>
      <c r="AJ194" s="62">
        <v>104781.81</v>
      </c>
    </row>
    <row r="195" spans="1:36" ht="15.95" customHeight="1" thickBot="1" x14ac:dyDescent="0.25">
      <c r="A195" s="19">
        <v>0.70085200000000003</v>
      </c>
      <c r="B195" s="12" t="s">
        <v>134</v>
      </c>
      <c r="C195" s="60">
        <v>0</v>
      </c>
      <c r="D195" s="85">
        <v>14730.31</v>
      </c>
      <c r="E195" s="79">
        <f>D195-C195</f>
        <v>14730.31</v>
      </c>
      <c r="F195" s="61">
        <v>14000</v>
      </c>
      <c r="G195" s="61">
        <v>13196</v>
      </c>
      <c r="H195" s="85">
        <v>15000</v>
      </c>
      <c r="I195" s="235">
        <f t="shared" si="104"/>
        <v>1804</v>
      </c>
      <c r="J195" s="236">
        <f t="shared" si="105"/>
        <v>0.13670809336162473</v>
      </c>
      <c r="K195" s="84"/>
      <c r="L195" s="86">
        <v>10946.23</v>
      </c>
      <c r="M195" s="86">
        <v>2249.7199999999998</v>
      </c>
      <c r="N195" s="98">
        <f t="shared" si="100"/>
        <v>13195.949999999999</v>
      </c>
      <c r="O195" s="62">
        <f t="shared" si="101"/>
        <v>995.11181818181819</v>
      </c>
      <c r="P195" s="98">
        <f t="shared" si="102"/>
        <v>11941.341818181818</v>
      </c>
      <c r="Q195" s="79">
        <v>14000</v>
      </c>
      <c r="R195" s="61">
        <v>14000</v>
      </c>
      <c r="S195" s="61">
        <v>14000</v>
      </c>
      <c r="T195" s="90"/>
      <c r="U195" s="19">
        <v>0.70085200000000003</v>
      </c>
      <c r="V195" s="12" t="s">
        <v>134</v>
      </c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2"/>
      <c r="AI195" s="172">
        <v>33037.9</v>
      </c>
      <c r="AJ195" s="62">
        <v>14730.31</v>
      </c>
    </row>
    <row r="196" spans="1:36" ht="15.95" customHeight="1" x14ac:dyDescent="0.25">
      <c r="A196" s="19">
        <v>0.7</v>
      </c>
      <c r="B196" s="9" t="s">
        <v>107</v>
      </c>
      <c r="C196" s="105">
        <v>70600</v>
      </c>
      <c r="D196" s="111">
        <f t="shared" ref="D196:G196" si="106">SUM(D185:D195)</f>
        <v>148973.22</v>
      </c>
      <c r="E196" s="64">
        <f t="shared" si="106"/>
        <v>78373.22</v>
      </c>
      <c r="F196" s="111">
        <f t="shared" si="106"/>
        <v>166500</v>
      </c>
      <c r="G196" s="101">
        <f t="shared" si="106"/>
        <v>254556.11</v>
      </c>
      <c r="H196" s="111">
        <f t="shared" ref="H196" si="107">SUM(H185:H195)</f>
        <v>160400</v>
      </c>
      <c r="I196" s="235">
        <f t="shared" si="104"/>
        <v>-94156.109999999986</v>
      </c>
      <c r="J196" s="236">
        <f t="shared" si="105"/>
        <v>-0.36988351998307956</v>
      </c>
      <c r="K196" s="84"/>
      <c r="L196" s="101">
        <f>SUM(L185:L195)</f>
        <v>217472.36000000002</v>
      </c>
      <c r="M196" s="101">
        <f t="shared" ref="M196:R196" si="108">SUM(M185:M195)</f>
        <v>33044.339999999997</v>
      </c>
      <c r="N196" s="101">
        <f t="shared" si="108"/>
        <v>250516.7</v>
      </c>
      <c r="O196" s="101">
        <f t="shared" si="108"/>
        <v>19770.214545454546</v>
      </c>
      <c r="P196" s="101">
        <f t="shared" si="108"/>
        <v>237242.57454545455</v>
      </c>
      <c r="Q196" s="101">
        <f t="shared" si="108"/>
        <v>166500</v>
      </c>
      <c r="R196" s="101">
        <f t="shared" si="108"/>
        <v>263906</v>
      </c>
      <c r="S196" s="66">
        <f t="shared" ref="S196" si="109">SUM(S185:S195)</f>
        <v>166500</v>
      </c>
      <c r="T196" s="40"/>
      <c r="U196" s="19">
        <v>0.7</v>
      </c>
      <c r="V196" s="9" t="s">
        <v>107</v>
      </c>
      <c r="W196" s="101">
        <f t="shared" ref="W196:AJ196" si="110">SUM(W185:W195)</f>
        <v>36649.200000000004</v>
      </c>
      <c r="X196" s="101">
        <f t="shared" si="110"/>
        <v>78621.5</v>
      </c>
      <c r="Y196" s="101">
        <f t="shared" si="110"/>
        <v>71096.36</v>
      </c>
      <c r="Z196" s="101">
        <f t="shared" si="110"/>
        <v>45790.490000000005</v>
      </c>
      <c r="AA196" s="101">
        <f t="shared" si="110"/>
        <v>61180.2</v>
      </c>
      <c r="AB196" s="101">
        <f t="shared" si="110"/>
        <v>51595.41</v>
      </c>
      <c r="AC196" s="101">
        <f t="shared" si="110"/>
        <v>45871.98</v>
      </c>
      <c r="AD196" s="101">
        <f t="shared" si="110"/>
        <v>106047.92</v>
      </c>
      <c r="AE196" s="101">
        <f t="shared" si="110"/>
        <v>74332.47</v>
      </c>
      <c r="AF196" s="101">
        <f t="shared" si="110"/>
        <v>63685.4</v>
      </c>
      <c r="AG196" s="101">
        <f t="shared" si="110"/>
        <v>92367.010000000009</v>
      </c>
      <c r="AH196" s="101">
        <f t="shared" si="110"/>
        <v>76324.78</v>
      </c>
      <c r="AI196" s="101">
        <f t="shared" si="110"/>
        <v>190963.84999999998</v>
      </c>
      <c r="AJ196" s="101">
        <f t="shared" si="110"/>
        <v>148973.22</v>
      </c>
    </row>
    <row r="197" spans="1:36" ht="15.95" customHeight="1" x14ac:dyDescent="0.2">
      <c r="A197" s="23"/>
      <c r="B197" s="6"/>
      <c r="C197" s="102"/>
      <c r="D197" s="119"/>
      <c r="E197" s="68"/>
      <c r="F197" s="68"/>
      <c r="G197" s="68"/>
      <c r="H197" s="144"/>
      <c r="I197" s="84"/>
      <c r="J197" s="84"/>
      <c r="K197" s="84"/>
      <c r="L197" s="144"/>
      <c r="M197" s="144"/>
      <c r="N197" s="144"/>
      <c r="O197" s="144"/>
      <c r="P197" s="144"/>
      <c r="Q197" s="68"/>
      <c r="R197" s="68"/>
      <c r="S197" s="68"/>
      <c r="T197" s="40"/>
      <c r="U197" s="23"/>
      <c r="V197" s="6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25"/>
      <c r="AI197" s="119"/>
      <c r="AJ197" s="119"/>
    </row>
    <row r="198" spans="1:36" ht="15.95" customHeight="1" x14ac:dyDescent="0.2">
      <c r="A198" s="19"/>
      <c r="B198" s="24" t="s">
        <v>74</v>
      </c>
      <c r="C198" s="121"/>
      <c r="D198" s="63"/>
      <c r="E198" s="72"/>
      <c r="F198" s="72"/>
      <c r="G198" s="72"/>
      <c r="H198" s="63"/>
      <c r="I198" s="238"/>
      <c r="J198" s="238"/>
      <c r="K198" s="84"/>
      <c r="L198" s="103"/>
      <c r="M198" s="103"/>
      <c r="N198" s="103"/>
      <c r="O198" s="103"/>
      <c r="P198" s="103"/>
      <c r="Q198" s="72"/>
      <c r="R198" s="198"/>
      <c r="S198" s="72"/>
      <c r="T198" s="40"/>
      <c r="U198" s="19"/>
      <c r="V198" s="24" t="s">
        <v>74</v>
      </c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25"/>
      <c r="AJ198" s="84"/>
    </row>
    <row r="199" spans="1:36" ht="15.95" customHeight="1" x14ac:dyDescent="0.2">
      <c r="A199" s="19">
        <v>0.80032000000000003</v>
      </c>
      <c r="B199" s="12" t="s">
        <v>39</v>
      </c>
      <c r="C199" s="62">
        <v>0</v>
      </c>
      <c r="D199" s="62">
        <v>0</v>
      </c>
      <c r="E199" s="65">
        <f t="shared" ref="E199:E219" si="111">D199-C199</f>
        <v>0</v>
      </c>
      <c r="F199" s="65">
        <v>0</v>
      </c>
      <c r="G199" s="65">
        <v>0</v>
      </c>
      <c r="H199" s="62">
        <v>0</v>
      </c>
      <c r="I199" s="235"/>
      <c r="J199" s="236"/>
      <c r="K199" s="84"/>
      <c r="L199" s="62">
        <v>0</v>
      </c>
      <c r="M199" s="62">
        <v>0</v>
      </c>
      <c r="N199" s="62">
        <f t="shared" ref="N199:N218" si="112">L199+M199</f>
        <v>0</v>
      </c>
      <c r="O199" s="62">
        <f t="shared" ref="O199:O219" si="113">(L199/11)*1</f>
        <v>0</v>
      </c>
      <c r="P199" s="62">
        <f t="shared" ref="P199:P218" si="114">L199+O199</f>
        <v>0</v>
      </c>
      <c r="Q199" s="65">
        <v>0</v>
      </c>
      <c r="R199" s="65">
        <v>0</v>
      </c>
      <c r="S199" s="65">
        <v>0</v>
      </c>
      <c r="T199" s="92"/>
      <c r="U199" s="19">
        <v>0.80032000000000003</v>
      </c>
      <c r="V199" s="12" t="s">
        <v>39</v>
      </c>
      <c r="W199" s="163">
        <v>0</v>
      </c>
      <c r="X199" s="163">
        <v>0</v>
      </c>
      <c r="Y199" s="163">
        <v>0</v>
      </c>
      <c r="Z199" s="163">
        <v>0</v>
      </c>
      <c r="AA199" s="163">
        <v>0</v>
      </c>
      <c r="AB199" s="163">
        <v>0</v>
      </c>
      <c r="AC199" s="163">
        <v>0</v>
      </c>
      <c r="AD199" s="163">
        <v>0</v>
      </c>
      <c r="AE199" s="163">
        <v>0</v>
      </c>
      <c r="AF199" s="163">
        <v>0</v>
      </c>
      <c r="AG199" s="163">
        <v>0</v>
      </c>
      <c r="AH199" s="93">
        <v>0</v>
      </c>
      <c r="AI199" s="93">
        <v>0</v>
      </c>
      <c r="AJ199" s="62">
        <v>0</v>
      </c>
    </row>
    <row r="200" spans="1:36" ht="15.95" customHeight="1" x14ac:dyDescent="0.2">
      <c r="A200" s="19">
        <v>0.80041099999999998</v>
      </c>
      <c r="B200" s="12" t="s">
        <v>27</v>
      </c>
      <c r="C200" s="62">
        <v>12000</v>
      </c>
      <c r="D200" s="62">
        <v>10896.64</v>
      </c>
      <c r="E200" s="65">
        <f t="shared" si="111"/>
        <v>-1103.3600000000006</v>
      </c>
      <c r="F200" s="65">
        <v>13000</v>
      </c>
      <c r="G200" s="65">
        <v>13000</v>
      </c>
      <c r="H200" s="62">
        <v>15000</v>
      </c>
      <c r="I200" s="235">
        <f t="shared" ref="I200:I220" si="115">H200-G200</f>
        <v>2000</v>
      </c>
      <c r="J200" s="236">
        <f t="shared" ref="J200:J220" si="116">I200/G200</f>
        <v>0.15384615384615385</v>
      </c>
      <c r="K200" s="84"/>
      <c r="L200" s="62">
        <v>11743.3</v>
      </c>
      <c r="M200" s="62">
        <v>927.72</v>
      </c>
      <c r="N200" s="62">
        <f t="shared" si="112"/>
        <v>12671.019999999999</v>
      </c>
      <c r="O200" s="62">
        <f t="shared" si="113"/>
        <v>1067.5727272727272</v>
      </c>
      <c r="P200" s="62">
        <f t="shared" si="114"/>
        <v>12810.872727272726</v>
      </c>
      <c r="Q200" s="65">
        <v>13000</v>
      </c>
      <c r="R200" s="65">
        <v>13000</v>
      </c>
      <c r="S200" s="65">
        <v>13000</v>
      </c>
      <c r="T200" s="92"/>
      <c r="U200" s="19">
        <v>0.80041099999999998</v>
      </c>
      <c r="V200" s="12" t="s">
        <v>27</v>
      </c>
      <c r="W200" s="163">
        <v>5200</v>
      </c>
      <c r="X200" s="163">
        <v>5907.67</v>
      </c>
      <c r="Y200" s="163">
        <v>5674.64</v>
      </c>
      <c r="Z200" s="163">
        <v>6317.34</v>
      </c>
      <c r="AA200" s="163">
        <v>7770.77</v>
      </c>
      <c r="AB200" s="163">
        <v>7311.94</v>
      </c>
      <c r="AC200" s="163">
        <v>7589.06</v>
      </c>
      <c r="AD200" s="163">
        <v>7494.15</v>
      </c>
      <c r="AE200" s="163">
        <v>7573.73</v>
      </c>
      <c r="AF200" s="163">
        <v>10272.540000000001</v>
      </c>
      <c r="AG200" s="163">
        <v>9755.16</v>
      </c>
      <c r="AH200" s="93">
        <v>10790.48</v>
      </c>
      <c r="AI200" s="93">
        <v>10761.4</v>
      </c>
      <c r="AJ200" s="62">
        <v>10896.64</v>
      </c>
    </row>
    <row r="201" spans="1:36" s="55" customFormat="1" ht="15.95" customHeight="1" x14ac:dyDescent="0.2">
      <c r="A201" s="19">
        <v>0.800423</v>
      </c>
      <c r="B201" s="12" t="s">
        <v>28</v>
      </c>
      <c r="C201" s="62">
        <v>9000</v>
      </c>
      <c r="D201" s="62">
        <v>5220</v>
      </c>
      <c r="E201" s="65">
        <f t="shared" si="111"/>
        <v>-3780</v>
      </c>
      <c r="F201" s="65">
        <v>5000</v>
      </c>
      <c r="G201" s="65">
        <v>5000</v>
      </c>
      <c r="H201" s="104">
        <v>5500</v>
      </c>
      <c r="I201" s="235">
        <f t="shared" si="115"/>
        <v>500</v>
      </c>
      <c r="J201" s="236">
        <f t="shared" si="116"/>
        <v>0.1</v>
      </c>
      <c r="K201" s="84"/>
      <c r="L201" s="98">
        <v>3700</v>
      </c>
      <c r="M201" s="62">
        <v>370</v>
      </c>
      <c r="N201" s="62">
        <f t="shared" si="112"/>
        <v>4070</v>
      </c>
      <c r="O201" s="62">
        <f t="shared" si="113"/>
        <v>336.36363636363637</v>
      </c>
      <c r="P201" s="62">
        <f t="shared" si="114"/>
        <v>4036.3636363636365</v>
      </c>
      <c r="Q201" s="65">
        <v>5000</v>
      </c>
      <c r="R201" s="65">
        <v>5000</v>
      </c>
      <c r="S201" s="65">
        <v>5000</v>
      </c>
      <c r="T201" s="92"/>
      <c r="U201" s="19">
        <v>0.800423</v>
      </c>
      <c r="V201" s="12" t="s">
        <v>28</v>
      </c>
      <c r="W201" s="163">
        <v>3230</v>
      </c>
      <c r="X201" s="163">
        <v>480</v>
      </c>
      <c r="Y201" s="163">
        <v>0</v>
      </c>
      <c r="Z201" s="163">
        <v>2247.83</v>
      </c>
      <c r="AA201" s="163">
        <v>6565.89</v>
      </c>
      <c r="AB201" s="163">
        <v>6819.36</v>
      </c>
      <c r="AC201" s="163">
        <v>7401.11</v>
      </c>
      <c r="AD201" s="163">
        <v>6743.16</v>
      </c>
      <c r="AE201" s="163">
        <v>6293.81</v>
      </c>
      <c r="AF201" s="163">
        <v>6422.96</v>
      </c>
      <c r="AG201" s="163">
        <v>6086.96</v>
      </c>
      <c r="AH201" s="93">
        <v>4349.6400000000003</v>
      </c>
      <c r="AI201" s="93">
        <v>0</v>
      </c>
      <c r="AJ201" s="62">
        <v>5220</v>
      </c>
    </row>
    <row r="202" spans="1:36" ht="15.95" customHeight="1" x14ac:dyDescent="0.2">
      <c r="A202" s="19">
        <v>0.80042400000000002</v>
      </c>
      <c r="B202" s="12" t="s">
        <v>93</v>
      </c>
      <c r="C202" s="62">
        <v>8000</v>
      </c>
      <c r="D202" s="62">
        <v>4557.33</v>
      </c>
      <c r="E202" s="65">
        <f t="shared" si="111"/>
        <v>-3442.67</v>
      </c>
      <c r="F202" s="65">
        <v>5000</v>
      </c>
      <c r="G202" s="65">
        <v>4500</v>
      </c>
      <c r="H202" s="62">
        <v>7000</v>
      </c>
      <c r="I202" s="235">
        <f t="shared" si="115"/>
        <v>2500</v>
      </c>
      <c r="J202" s="236">
        <f t="shared" si="116"/>
        <v>0.55555555555555558</v>
      </c>
      <c r="K202" s="84"/>
      <c r="L202" s="62">
        <v>3674.1</v>
      </c>
      <c r="M202" s="62">
        <v>486.67</v>
      </c>
      <c r="N202" s="62">
        <f t="shared" si="112"/>
        <v>4160.7699999999995</v>
      </c>
      <c r="O202" s="62">
        <f t="shared" si="113"/>
        <v>334.0090909090909</v>
      </c>
      <c r="P202" s="62">
        <f t="shared" si="114"/>
        <v>4008.1090909090908</v>
      </c>
      <c r="Q202" s="65">
        <v>5000</v>
      </c>
      <c r="R202" s="65">
        <v>5000</v>
      </c>
      <c r="S202" s="65">
        <v>5000</v>
      </c>
      <c r="T202" s="92"/>
      <c r="U202" s="19">
        <v>0.80042400000000002</v>
      </c>
      <c r="V202" s="12" t="s">
        <v>93</v>
      </c>
      <c r="W202" s="163">
        <v>2706.12</v>
      </c>
      <c r="X202" s="163">
        <v>3200</v>
      </c>
      <c r="Y202" s="163">
        <v>3330</v>
      </c>
      <c r="Z202" s="163">
        <v>1450</v>
      </c>
      <c r="AA202" s="163">
        <v>0</v>
      </c>
      <c r="AB202" s="163"/>
      <c r="AC202" s="163"/>
      <c r="AD202" s="163"/>
      <c r="AE202" s="163">
        <v>0</v>
      </c>
      <c r="AF202" s="163"/>
      <c r="AG202" s="163">
        <v>6337.1</v>
      </c>
      <c r="AH202" s="62">
        <v>4801.9799999999996</v>
      </c>
      <c r="AI202" s="62">
        <v>0</v>
      </c>
      <c r="AJ202" s="62">
        <v>4557.33</v>
      </c>
    </row>
    <row r="203" spans="1:36" ht="15.95" customHeight="1" x14ac:dyDescent="0.2">
      <c r="A203" s="19">
        <v>0.80042999999999997</v>
      </c>
      <c r="B203" s="12" t="s">
        <v>29</v>
      </c>
      <c r="C203" s="93">
        <v>40000</v>
      </c>
      <c r="D203" s="62">
        <v>21491.06</v>
      </c>
      <c r="E203" s="65">
        <f t="shared" si="111"/>
        <v>-18508.939999999999</v>
      </c>
      <c r="F203" s="65">
        <v>40000</v>
      </c>
      <c r="G203" s="65">
        <v>25000</v>
      </c>
      <c r="H203" s="62">
        <v>30000</v>
      </c>
      <c r="I203" s="235">
        <f t="shared" si="115"/>
        <v>5000</v>
      </c>
      <c r="J203" s="236">
        <f t="shared" si="116"/>
        <v>0.2</v>
      </c>
      <c r="K203" s="84"/>
      <c r="L203" s="104">
        <v>19997.38</v>
      </c>
      <c r="M203" s="62">
        <v>1586.43</v>
      </c>
      <c r="N203" s="62">
        <f t="shared" si="112"/>
        <v>21583.81</v>
      </c>
      <c r="O203" s="62">
        <f t="shared" si="113"/>
        <v>1817.9436363636364</v>
      </c>
      <c r="P203" s="62">
        <f t="shared" si="114"/>
        <v>21815.323636363639</v>
      </c>
      <c r="Q203" s="65">
        <v>40000</v>
      </c>
      <c r="R203" s="65">
        <v>30000</v>
      </c>
      <c r="S203" s="65">
        <v>40000</v>
      </c>
      <c r="T203" s="92"/>
      <c r="U203" s="19">
        <v>0.80042999999999997</v>
      </c>
      <c r="V203" s="12" t="s">
        <v>29</v>
      </c>
      <c r="W203" s="163">
        <v>2338.4</v>
      </c>
      <c r="X203" s="163">
        <v>2149.8000000000002</v>
      </c>
      <c r="Y203" s="163">
        <v>2294.4</v>
      </c>
      <c r="Z203" s="163">
        <v>5689.86</v>
      </c>
      <c r="AA203" s="163">
        <v>34286.699999999997</v>
      </c>
      <c r="AB203" s="163">
        <v>16865.91</v>
      </c>
      <c r="AC203" s="163">
        <v>28041.77</v>
      </c>
      <c r="AD203" s="163">
        <v>38143.03</v>
      </c>
      <c r="AE203" s="163">
        <v>29865.119999999999</v>
      </c>
      <c r="AF203" s="163">
        <v>131800.57999999999</v>
      </c>
      <c r="AG203" s="163">
        <v>26749.96</v>
      </c>
      <c r="AH203" s="93">
        <v>25354.47</v>
      </c>
      <c r="AI203" s="93">
        <v>23681.95</v>
      </c>
      <c r="AJ203" s="62">
        <v>21491.06</v>
      </c>
    </row>
    <row r="204" spans="1:36" ht="15.95" customHeight="1" x14ac:dyDescent="0.2">
      <c r="A204" s="19">
        <v>0.80061000000000004</v>
      </c>
      <c r="B204" s="12" t="s">
        <v>15</v>
      </c>
      <c r="C204" s="62">
        <v>13000</v>
      </c>
      <c r="D204" s="62">
        <v>8977.4500000000007</v>
      </c>
      <c r="E204" s="65">
        <f t="shared" si="111"/>
        <v>-4022.5499999999993</v>
      </c>
      <c r="F204" s="65">
        <v>10000</v>
      </c>
      <c r="G204" s="65">
        <v>15000</v>
      </c>
      <c r="H204" s="62">
        <v>15000</v>
      </c>
      <c r="I204" s="235">
        <f t="shared" si="115"/>
        <v>0</v>
      </c>
      <c r="J204" s="236">
        <f t="shared" si="116"/>
        <v>0</v>
      </c>
      <c r="K204" s="84"/>
      <c r="L204" s="62">
        <v>11405.82</v>
      </c>
      <c r="M204" s="62">
        <v>1370.73</v>
      </c>
      <c r="N204" s="62">
        <f t="shared" si="112"/>
        <v>12776.55</v>
      </c>
      <c r="O204" s="62">
        <f t="shared" si="113"/>
        <v>1036.8927272727271</v>
      </c>
      <c r="P204" s="62">
        <f t="shared" si="114"/>
        <v>12442.712727272727</v>
      </c>
      <c r="Q204" s="65">
        <v>10000</v>
      </c>
      <c r="R204" s="65">
        <v>15000</v>
      </c>
      <c r="S204" s="65">
        <v>10000</v>
      </c>
      <c r="T204" s="92"/>
      <c r="U204" s="19">
        <v>0.80061000000000004</v>
      </c>
      <c r="V204" s="12" t="s">
        <v>15</v>
      </c>
      <c r="W204" s="163">
        <v>7332.07</v>
      </c>
      <c r="X204" s="163">
        <v>6948.89</v>
      </c>
      <c r="Y204" s="163">
        <v>12819.87</v>
      </c>
      <c r="Z204" s="163">
        <v>17740.080000000002</v>
      </c>
      <c r="AA204" s="163">
        <v>15707.29</v>
      </c>
      <c r="AB204" s="163">
        <v>10599.6</v>
      </c>
      <c r="AC204" s="163">
        <v>13369.59</v>
      </c>
      <c r="AD204" s="163">
        <v>13060.08</v>
      </c>
      <c r="AE204" s="163">
        <v>13963.17</v>
      </c>
      <c r="AF204" s="163">
        <v>14341.97</v>
      </c>
      <c r="AG204" s="163">
        <v>11969.18</v>
      </c>
      <c r="AH204" s="93">
        <v>11021.83</v>
      </c>
      <c r="AI204" s="93">
        <v>7517.01</v>
      </c>
      <c r="AJ204" s="62">
        <v>8977.4500000000007</v>
      </c>
    </row>
    <row r="205" spans="1:36" ht="15.95" customHeight="1" x14ac:dyDescent="0.2">
      <c r="A205" s="19">
        <v>0.80062100000000003</v>
      </c>
      <c r="B205" s="12" t="s">
        <v>30</v>
      </c>
      <c r="C205" s="186">
        <v>11000</v>
      </c>
      <c r="D205" s="62">
        <v>12225.16</v>
      </c>
      <c r="E205" s="65">
        <f t="shared" si="111"/>
        <v>1225.1599999999999</v>
      </c>
      <c r="F205" s="65">
        <v>12000</v>
      </c>
      <c r="G205" s="65">
        <v>11000</v>
      </c>
      <c r="H205" s="62">
        <v>12000</v>
      </c>
      <c r="I205" s="235">
        <f t="shared" si="115"/>
        <v>1000</v>
      </c>
      <c r="J205" s="236">
        <f t="shared" si="116"/>
        <v>9.0909090909090912E-2</v>
      </c>
      <c r="K205" s="84"/>
      <c r="L205" s="62">
        <v>6531.69</v>
      </c>
      <c r="M205" s="62">
        <v>3366.38</v>
      </c>
      <c r="N205" s="62">
        <f t="shared" si="112"/>
        <v>9898.07</v>
      </c>
      <c r="O205" s="62">
        <f t="shared" si="113"/>
        <v>593.79</v>
      </c>
      <c r="P205" s="62">
        <f t="shared" si="114"/>
        <v>7125.48</v>
      </c>
      <c r="Q205" s="65">
        <v>12000</v>
      </c>
      <c r="R205" s="65">
        <v>12000</v>
      </c>
      <c r="S205" s="65">
        <v>12000</v>
      </c>
      <c r="T205" s="92"/>
      <c r="U205" s="19">
        <v>0.80062100000000003</v>
      </c>
      <c r="V205" s="12" t="s">
        <v>30</v>
      </c>
      <c r="W205" s="163">
        <v>5507.25</v>
      </c>
      <c r="X205" s="163">
        <v>5271.43</v>
      </c>
      <c r="Y205" s="163">
        <v>6120.78</v>
      </c>
      <c r="Z205" s="163">
        <v>5148.1400000000003</v>
      </c>
      <c r="AA205" s="163">
        <v>11273.05</v>
      </c>
      <c r="AB205" s="163">
        <v>13419.34</v>
      </c>
      <c r="AC205" s="163">
        <v>9283.9599999999991</v>
      </c>
      <c r="AD205" s="163">
        <v>12398.52</v>
      </c>
      <c r="AE205" s="163">
        <v>10402.41</v>
      </c>
      <c r="AF205" s="163">
        <v>9634.75</v>
      </c>
      <c r="AG205" s="163">
        <v>8303.5499999999993</v>
      </c>
      <c r="AH205" s="93">
        <v>8944.9699999999993</v>
      </c>
      <c r="AI205" s="93">
        <v>9180.58</v>
      </c>
      <c r="AJ205" s="62">
        <v>12225.16</v>
      </c>
    </row>
    <row r="206" spans="1:36" ht="15.95" customHeight="1" x14ac:dyDescent="0.2">
      <c r="A206" s="19">
        <v>0.80062199999999994</v>
      </c>
      <c r="B206" s="12" t="s">
        <v>31</v>
      </c>
      <c r="C206" s="93">
        <v>25000</v>
      </c>
      <c r="D206" s="62">
        <v>26257.05</v>
      </c>
      <c r="E206" s="65">
        <f t="shared" si="111"/>
        <v>1257.0499999999993</v>
      </c>
      <c r="F206" s="65">
        <v>28000</v>
      </c>
      <c r="G206" s="65">
        <v>28000</v>
      </c>
      <c r="H206" s="62">
        <v>28000</v>
      </c>
      <c r="I206" s="235">
        <f t="shared" si="115"/>
        <v>0</v>
      </c>
      <c r="J206" s="236">
        <f t="shared" si="116"/>
        <v>0</v>
      </c>
      <c r="K206" s="84"/>
      <c r="L206" s="62">
        <v>22579.4</v>
      </c>
      <c r="M206" s="62">
        <v>4101.1400000000003</v>
      </c>
      <c r="N206" s="62">
        <f t="shared" si="112"/>
        <v>26680.54</v>
      </c>
      <c r="O206" s="62">
        <f t="shared" si="113"/>
        <v>2052.6727272727276</v>
      </c>
      <c r="P206" s="62">
        <f t="shared" si="114"/>
        <v>24632.072727272731</v>
      </c>
      <c r="Q206" s="65">
        <v>28000</v>
      </c>
      <c r="R206" s="65">
        <v>28000</v>
      </c>
      <c r="S206" s="65">
        <v>28000</v>
      </c>
      <c r="T206" s="92"/>
      <c r="U206" s="19">
        <v>0.80062199999999994</v>
      </c>
      <c r="V206" s="12" t="s">
        <v>31</v>
      </c>
      <c r="W206" s="163">
        <v>4729.45</v>
      </c>
      <c r="X206" s="163">
        <v>5950.88</v>
      </c>
      <c r="Y206" s="163">
        <v>7202.24</v>
      </c>
      <c r="Z206" s="163">
        <v>13295.3</v>
      </c>
      <c r="AA206" s="163">
        <v>20380.82</v>
      </c>
      <c r="AB206" s="163">
        <v>22034.92</v>
      </c>
      <c r="AC206" s="163">
        <v>21857.32</v>
      </c>
      <c r="AD206" s="163">
        <v>19645.990000000002</v>
      </c>
      <c r="AE206" s="163">
        <v>22832.13</v>
      </c>
      <c r="AF206" s="163">
        <v>20102.439999999999</v>
      </c>
      <c r="AG206" s="163">
        <v>24731.08</v>
      </c>
      <c r="AH206" s="93">
        <v>21664.02</v>
      </c>
      <c r="AI206" s="93">
        <v>23653.39</v>
      </c>
      <c r="AJ206" s="62">
        <v>26257.05</v>
      </c>
    </row>
    <row r="207" spans="1:36" ht="15.95" customHeight="1" x14ac:dyDescent="0.2">
      <c r="A207" s="19">
        <v>0.80073000000000005</v>
      </c>
      <c r="B207" s="12" t="s">
        <v>66</v>
      </c>
      <c r="C207" s="62">
        <v>40000</v>
      </c>
      <c r="D207" s="62">
        <v>34471.300000000003</v>
      </c>
      <c r="E207" s="65">
        <f t="shared" si="111"/>
        <v>-5528.6999999999971</v>
      </c>
      <c r="F207" s="65">
        <v>23000</v>
      </c>
      <c r="G207" s="65">
        <v>6000</v>
      </c>
      <c r="H207" s="62">
        <v>10000</v>
      </c>
      <c r="I207" s="235">
        <f t="shared" si="115"/>
        <v>4000</v>
      </c>
      <c r="J207" s="236">
        <f t="shared" si="116"/>
        <v>0.66666666666666663</v>
      </c>
      <c r="K207" s="84"/>
      <c r="L207" s="62">
        <v>1287.06</v>
      </c>
      <c r="M207" s="62">
        <v>727.21</v>
      </c>
      <c r="N207" s="62">
        <f t="shared" si="112"/>
        <v>2014.27</v>
      </c>
      <c r="O207" s="62">
        <f t="shared" si="113"/>
        <v>117.00545454545454</v>
      </c>
      <c r="P207" s="62">
        <f t="shared" si="114"/>
        <v>1404.0654545454545</v>
      </c>
      <c r="Q207" s="65">
        <v>23000</v>
      </c>
      <c r="R207" s="65">
        <v>10000</v>
      </c>
      <c r="S207" s="65">
        <v>23000</v>
      </c>
      <c r="T207" s="92"/>
      <c r="U207" s="19">
        <v>0.80073000000000005</v>
      </c>
      <c r="V207" s="12" t="s">
        <v>66</v>
      </c>
      <c r="W207" s="163">
        <v>4274.24</v>
      </c>
      <c r="X207" s="163">
        <v>8385.15</v>
      </c>
      <c r="Y207" s="163">
        <v>8716.65</v>
      </c>
      <c r="Z207" s="163">
        <v>17065.91</v>
      </c>
      <c r="AA207" s="163">
        <v>18254.560000000001</v>
      </c>
      <c r="AB207" s="163">
        <v>13326.38</v>
      </c>
      <c r="AC207" s="163">
        <v>17247.79</v>
      </c>
      <c r="AD207" s="163">
        <v>14644.52</v>
      </c>
      <c r="AE207" s="163">
        <v>15184.08</v>
      </c>
      <c r="AF207" s="163">
        <v>28803.200000000001</v>
      </c>
      <c r="AG207" s="163">
        <v>5269.56</v>
      </c>
      <c r="AH207" s="93">
        <v>1946.75</v>
      </c>
      <c r="AI207" s="93"/>
      <c r="AJ207" s="62">
        <v>34471.300000000003</v>
      </c>
    </row>
    <row r="208" spans="1:36" ht="15.95" customHeight="1" x14ac:dyDescent="0.2">
      <c r="A208" s="19"/>
      <c r="B208" s="12" t="s">
        <v>171</v>
      </c>
      <c r="C208" s="62"/>
      <c r="D208" s="62">
        <v>0</v>
      </c>
      <c r="E208" s="65">
        <f t="shared" si="111"/>
        <v>0</v>
      </c>
      <c r="F208" s="65">
        <v>1000</v>
      </c>
      <c r="G208" s="65">
        <v>0</v>
      </c>
      <c r="H208" s="62">
        <v>0</v>
      </c>
      <c r="I208" s="235">
        <f t="shared" si="115"/>
        <v>0</v>
      </c>
      <c r="J208" s="236"/>
      <c r="K208" s="84"/>
      <c r="L208" s="62">
        <v>0</v>
      </c>
      <c r="M208" s="62">
        <v>0</v>
      </c>
      <c r="N208" s="62">
        <v>0</v>
      </c>
      <c r="O208" s="62">
        <f t="shared" si="113"/>
        <v>0</v>
      </c>
      <c r="P208" s="62">
        <f t="shared" si="114"/>
        <v>0</v>
      </c>
      <c r="Q208" s="65">
        <v>1000</v>
      </c>
      <c r="R208" s="65">
        <v>1000</v>
      </c>
      <c r="S208" s="65"/>
      <c r="T208" s="92"/>
      <c r="U208" s="19"/>
      <c r="V208" s="12" t="s">
        <v>171</v>
      </c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93"/>
      <c r="AI208" s="93"/>
      <c r="AJ208" s="62"/>
    </row>
    <row r="209" spans="1:36" ht="15.95" customHeight="1" x14ac:dyDescent="0.2">
      <c r="A209" s="19"/>
      <c r="B209" s="12" t="s">
        <v>172</v>
      </c>
      <c r="C209" s="62"/>
      <c r="D209" s="62">
        <v>0</v>
      </c>
      <c r="E209" s="65">
        <f t="shared" si="111"/>
        <v>0</v>
      </c>
      <c r="F209" s="65">
        <v>10000</v>
      </c>
      <c r="G209" s="65">
        <v>8760</v>
      </c>
      <c r="H209" s="62">
        <v>0</v>
      </c>
      <c r="I209" s="235">
        <f t="shared" si="115"/>
        <v>-8760</v>
      </c>
      <c r="J209" s="236">
        <f t="shared" si="116"/>
        <v>-1</v>
      </c>
      <c r="K209" s="84"/>
      <c r="L209" s="62">
        <v>8760</v>
      </c>
      <c r="M209" s="62">
        <v>0</v>
      </c>
      <c r="N209" s="62">
        <v>0</v>
      </c>
      <c r="O209" s="62">
        <f t="shared" si="113"/>
        <v>796.36363636363637</v>
      </c>
      <c r="P209" s="62">
        <v>0</v>
      </c>
      <c r="Q209" s="65">
        <v>10000</v>
      </c>
      <c r="R209" s="65">
        <v>10000</v>
      </c>
      <c r="S209" s="65"/>
      <c r="T209" s="92"/>
      <c r="U209" s="19"/>
      <c r="V209" s="12" t="s">
        <v>172</v>
      </c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93"/>
      <c r="AI209" s="93"/>
      <c r="AJ209" s="62"/>
    </row>
    <row r="210" spans="1:36" ht="15.95" customHeight="1" x14ac:dyDescent="0.2">
      <c r="A210" s="19"/>
      <c r="B210" s="12" t="s">
        <v>225</v>
      </c>
      <c r="C210" s="93"/>
      <c r="D210" s="62">
        <v>0</v>
      </c>
      <c r="E210" s="65">
        <f t="shared" si="111"/>
        <v>0</v>
      </c>
      <c r="F210" s="65">
        <v>2000</v>
      </c>
      <c r="G210" s="65">
        <v>0</v>
      </c>
      <c r="H210" s="65">
        <v>64000</v>
      </c>
      <c r="I210" s="235">
        <f t="shared" si="115"/>
        <v>64000</v>
      </c>
      <c r="J210" s="236"/>
      <c r="K210" s="84"/>
      <c r="L210" s="62">
        <v>0</v>
      </c>
      <c r="M210" s="62">
        <v>0</v>
      </c>
      <c r="N210" s="62">
        <v>0</v>
      </c>
      <c r="O210" s="62">
        <f t="shared" si="113"/>
        <v>0</v>
      </c>
      <c r="P210" s="62">
        <v>0</v>
      </c>
      <c r="Q210" s="65">
        <v>2000</v>
      </c>
      <c r="R210" s="65">
        <v>0</v>
      </c>
      <c r="S210" s="65"/>
      <c r="T210" s="92"/>
      <c r="U210" s="19"/>
      <c r="V210" s="12" t="s">
        <v>173</v>
      </c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93"/>
      <c r="AI210" s="93"/>
      <c r="AJ210" s="62"/>
    </row>
    <row r="211" spans="1:36" ht="15.95" customHeight="1" x14ac:dyDescent="0.2">
      <c r="A211" s="19"/>
      <c r="B211" s="12" t="s">
        <v>174</v>
      </c>
      <c r="C211" s="62"/>
      <c r="D211" s="62">
        <v>0</v>
      </c>
      <c r="E211" s="65">
        <f t="shared" si="111"/>
        <v>0</v>
      </c>
      <c r="F211" s="65">
        <v>5000</v>
      </c>
      <c r="G211" s="65">
        <v>1035</v>
      </c>
      <c r="H211" s="65">
        <v>0</v>
      </c>
      <c r="I211" s="235">
        <f t="shared" si="115"/>
        <v>-1035</v>
      </c>
      <c r="J211" s="236">
        <f t="shared" si="116"/>
        <v>-1</v>
      </c>
      <c r="K211" s="84"/>
      <c r="L211" s="62">
        <v>1035</v>
      </c>
      <c r="M211" s="62">
        <v>0</v>
      </c>
      <c r="N211" s="62">
        <v>0</v>
      </c>
      <c r="O211" s="62">
        <f t="shared" si="113"/>
        <v>94.090909090909093</v>
      </c>
      <c r="P211" s="62">
        <v>0</v>
      </c>
      <c r="Q211" s="65">
        <v>5000</v>
      </c>
      <c r="R211" s="65">
        <v>1035</v>
      </c>
      <c r="S211" s="65"/>
      <c r="T211" s="92"/>
      <c r="U211" s="19"/>
      <c r="V211" s="12" t="s">
        <v>174</v>
      </c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93"/>
      <c r="AI211" s="93"/>
      <c r="AJ211" s="62"/>
    </row>
    <row r="212" spans="1:36" ht="15.95" customHeight="1" x14ac:dyDescent="0.2">
      <c r="A212" s="19"/>
      <c r="B212" s="12" t="s">
        <v>175</v>
      </c>
      <c r="C212" s="62"/>
      <c r="D212" s="62">
        <v>0</v>
      </c>
      <c r="E212" s="65">
        <f t="shared" si="111"/>
        <v>0</v>
      </c>
      <c r="F212" s="65">
        <v>5000</v>
      </c>
      <c r="G212" s="65">
        <v>1570</v>
      </c>
      <c r="H212" s="62">
        <v>0</v>
      </c>
      <c r="I212" s="235">
        <f t="shared" si="115"/>
        <v>-1570</v>
      </c>
      <c r="J212" s="236">
        <f t="shared" si="116"/>
        <v>-1</v>
      </c>
      <c r="K212" s="84"/>
      <c r="L212" s="62">
        <v>1569.6</v>
      </c>
      <c r="M212" s="62">
        <v>0</v>
      </c>
      <c r="N212" s="62">
        <v>0</v>
      </c>
      <c r="O212" s="62">
        <f t="shared" si="113"/>
        <v>142.69090909090909</v>
      </c>
      <c r="P212" s="62">
        <v>0</v>
      </c>
      <c r="Q212" s="65">
        <v>5000</v>
      </c>
      <c r="R212" s="65">
        <v>1570</v>
      </c>
      <c r="S212" s="65"/>
      <c r="T212" s="92"/>
      <c r="U212" s="19"/>
      <c r="V212" s="12" t="s">
        <v>175</v>
      </c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93"/>
      <c r="AI212" s="93"/>
      <c r="AJ212" s="62"/>
    </row>
    <row r="213" spans="1:36" ht="15.95" customHeight="1" x14ac:dyDescent="0.2">
      <c r="A213" s="19"/>
      <c r="B213" s="12" t="s">
        <v>176</v>
      </c>
      <c r="C213" s="62"/>
      <c r="D213" s="62">
        <v>0</v>
      </c>
      <c r="E213" s="65">
        <f t="shared" si="111"/>
        <v>0</v>
      </c>
      <c r="F213" s="65">
        <v>5000</v>
      </c>
      <c r="G213" s="65">
        <v>0</v>
      </c>
      <c r="H213" s="62">
        <v>0</v>
      </c>
      <c r="I213" s="235">
        <f t="shared" si="115"/>
        <v>0</v>
      </c>
      <c r="J213" s="236"/>
      <c r="K213" s="84"/>
      <c r="L213" s="62">
        <v>0</v>
      </c>
      <c r="M213" s="62">
        <v>0</v>
      </c>
      <c r="N213" s="62">
        <v>0</v>
      </c>
      <c r="O213" s="62">
        <f t="shared" si="113"/>
        <v>0</v>
      </c>
      <c r="P213" s="62">
        <v>0</v>
      </c>
      <c r="Q213" s="65">
        <v>5000</v>
      </c>
      <c r="R213" s="65">
        <v>0</v>
      </c>
      <c r="S213" s="65"/>
      <c r="T213" s="150"/>
      <c r="U213" s="19"/>
      <c r="V213" s="12" t="s">
        <v>176</v>
      </c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93"/>
      <c r="AI213" s="93"/>
      <c r="AJ213" s="62"/>
    </row>
    <row r="214" spans="1:36" ht="15.95" customHeight="1" x14ac:dyDescent="0.2">
      <c r="A214" s="19"/>
      <c r="B214" s="12" t="s">
        <v>177</v>
      </c>
      <c r="C214" s="62"/>
      <c r="D214" s="62">
        <v>0</v>
      </c>
      <c r="E214" s="65">
        <f t="shared" si="111"/>
        <v>0</v>
      </c>
      <c r="F214" s="65">
        <v>30000</v>
      </c>
      <c r="G214" s="65">
        <v>0</v>
      </c>
      <c r="H214" s="62">
        <v>30000</v>
      </c>
      <c r="I214" s="235">
        <f t="shared" si="115"/>
        <v>30000</v>
      </c>
      <c r="J214" s="236"/>
      <c r="K214" s="84"/>
      <c r="L214" s="62">
        <v>0</v>
      </c>
      <c r="M214" s="62">
        <v>0</v>
      </c>
      <c r="N214" s="62">
        <v>0</v>
      </c>
      <c r="O214" s="62">
        <f t="shared" si="113"/>
        <v>0</v>
      </c>
      <c r="P214" s="62">
        <v>0</v>
      </c>
      <c r="Q214" s="65">
        <v>30000</v>
      </c>
      <c r="R214" s="65">
        <v>30000</v>
      </c>
      <c r="S214" s="65"/>
      <c r="T214" s="149"/>
      <c r="U214" s="19"/>
      <c r="V214" s="12" t="s">
        <v>177</v>
      </c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93"/>
      <c r="AI214" s="93"/>
      <c r="AJ214" s="62"/>
    </row>
    <row r="215" spans="1:36" ht="15.95" customHeight="1" x14ac:dyDescent="0.2">
      <c r="A215" s="19"/>
      <c r="B215" s="12" t="s">
        <v>232</v>
      </c>
      <c r="C215" s="62"/>
      <c r="D215" s="62">
        <v>0</v>
      </c>
      <c r="E215" s="65">
        <f t="shared" si="111"/>
        <v>0</v>
      </c>
      <c r="F215" s="65"/>
      <c r="G215" s="65">
        <v>0</v>
      </c>
      <c r="H215" s="62">
        <v>10000</v>
      </c>
      <c r="I215" s="235">
        <f t="shared" si="115"/>
        <v>10000</v>
      </c>
      <c r="J215" s="236"/>
      <c r="K215" s="84"/>
      <c r="L215" s="62"/>
      <c r="M215" s="62">
        <v>0</v>
      </c>
      <c r="N215" s="62">
        <v>0</v>
      </c>
      <c r="O215" s="62">
        <f t="shared" si="113"/>
        <v>0</v>
      </c>
      <c r="P215" s="62">
        <v>0</v>
      </c>
      <c r="Q215" s="65">
        <v>0</v>
      </c>
      <c r="R215" s="65"/>
      <c r="S215" s="65"/>
      <c r="T215" s="149"/>
      <c r="U215" s="19"/>
      <c r="V215" s="12" t="s">
        <v>232</v>
      </c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93"/>
      <c r="AI215" s="93"/>
      <c r="AJ215" s="62"/>
    </row>
    <row r="216" spans="1:36" ht="15.95" customHeight="1" x14ac:dyDescent="0.2">
      <c r="A216" s="19">
        <v>0.80074400000000001</v>
      </c>
      <c r="B216" s="12" t="s">
        <v>16</v>
      </c>
      <c r="C216" s="62">
        <v>5000</v>
      </c>
      <c r="D216" s="163">
        <v>1519.92</v>
      </c>
      <c r="E216" s="65">
        <f t="shared" si="111"/>
        <v>-3480.08</v>
      </c>
      <c r="F216" s="65">
        <v>5000</v>
      </c>
      <c r="G216" s="65">
        <v>3000</v>
      </c>
      <c r="H216" s="93">
        <v>5000</v>
      </c>
      <c r="I216" s="235">
        <f t="shared" si="115"/>
        <v>2000</v>
      </c>
      <c r="J216" s="236">
        <f t="shared" si="116"/>
        <v>0.66666666666666663</v>
      </c>
      <c r="K216" s="84"/>
      <c r="L216" s="62">
        <v>1034.28</v>
      </c>
      <c r="M216" s="62">
        <v>281.14</v>
      </c>
      <c r="N216" s="62">
        <f t="shared" si="112"/>
        <v>1315.42</v>
      </c>
      <c r="O216" s="62">
        <f t="shared" si="113"/>
        <v>94.025454545454537</v>
      </c>
      <c r="P216" s="62">
        <f t="shared" si="114"/>
        <v>1128.3054545454545</v>
      </c>
      <c r="Q216" s="65">
        <v>5000</v>
      </c>
      <c r="R216" s="65">
        <v>5000</v>
      </c>
      <c r="S216" s="65">
        <v>5000</v>
      </c>
      <c r="T216" s="150"/>
      <c r="U216" s="19">
        <v>0.80074400000000001</v>
      </c>
      <c r="V216" s="12" t="s">
        <v>16</v>
      </c>
      <c r="W216" s="163">
        <v>2281.85</v>
      </c>
      <c r="X216" s="163">
        <v>3572.51</v>
      </c>
      <c r="Y216" s="163">
        <v>1906.32</v>
      </c>
      <c r="Z216" s="163">
        <v>9412.4500000000007</v>
      </c>
      <c r="AA216" s="163">
        <v>1740.23</v>
      </c>
      <c r="AB216" s="163">
        <v>2884.05</v>
      </c>
      <c r="AC216" s="163">
        <v>4420.01</v>
      </c>
      <c r="AD216" s="163">
        <v>2897.33</v>
      </c>
      <c r="AE216" s="163">
        <v>3804.13</v>
      </c>
      <c r="AF216" s="163">
        <v>7741.67</v>
      </c>
      <c r="AG216" s="163">
        <v>1784.3</v>
      </c>
      <c r="AH216" s="93">
        <v>1752.96</v>
      </c>
      <c r="AI216" s="163">
        <v>467.88</v>
      </c>
      <c r="AJ216" s="163">
        <v>1519.92</v>
      </c>
    </row>
    <row r="217" spans="1:36" ht="15.95" customHeight="1" x14ac:dyDescent="0.2">
      <c r="A217" s="19">
        <v>0.80079999999999996</v>
      </c>
      <c r="B217" s="12" t="s">
        <v>18</v>
      </c>
      <c r="C217" s="62">
        <v>0</v>
      </c>
      <c r="D217" s="62">
        <v>0</v>
      </c>
      <c r="E217" s="65">
        <f t="shared" si="111"/>
        <v>0</v>
      </c>
      <c r="F217" s="65">
        <v>0</v>
      </c>
      <c r="G217" s="65">
        <f>R217</f>
        <v>0</v>
      </c>
      <c r="H217" s="62">
        <v>0</v>
      </c>
      <c r="I217" s="235">
        <f t="shared" si="115"/>
        <v>0</v>
      </c>
      <c r="J217" s="236"/>
      <c r="K217" s="84"/>
      <c r="L217" s="62">
        <v>0</v>
      </c>
      <c r="M217" s="62">
        <v>0</v>
      </c>
      <c r="N217" s="62">
        <f t="shared" si="112"/>
        <v>0</v>
      </c>
      <c r="O217" s="62">
        <f t="shared" si="113"/>
        <v>0</v>
      </c>
      <c r="P217" s="62">
        <f t="shared" si="114"/>
        <v>0</v>
      </c>
      <c r="Q217" s="65">
        <v>0</v>
      </c>
      <c r="R217" s="65">
        <f>AB217</f>
        <v>0</v>
      </c>
      <c r="S217" s="65">
        <v>0</v>
      </c>
      <c r="T217" s="92"/>
      <c r="U217" s="19">
        <v>0.80079999999999996</v>
      </c>
      <c r="V217" s="12" t="s">
        <v>18</v>
      </c>
      <c r="W217" s="163">
        <v>0</v>
      </c>
      <c r="X217" s="163">
        <v>0</v>
      </c>
      <c r="Y217" s="163">
        <v>0</v>
      </c>
      <c r="Z217" s="163">
        <v>0</v>
      </c>
      <c r="AA217" s="163">
        <v>0</v>
      </c>
      <c r="AB217" s="163">
        <v>0</v>
      </c>
      <c r="AC217" s="163">
        <v>0</v>
      </c>
      <c r="AD217" s="163">
        <v>0</v>
      </c>
      <c r="AE217" s="163">
        <v>0</v>
      </c>
      <c r="AF217" s="163">
        <v>0</v>
      </c>
      <c r="AG217" s="163">
        <v>0</v>
      </c>
      <c r="AH217" s="163">
        <v>0</v>
      </c>
      <c r="AI217" s="163">
        <v>0</v>
      </c>
      <c r="AJ217" s="163"/>
    </row>
    <row r="218" spans="1:36" ht="15.95" customHeight="1" x14ac:dyDescent="0.25">
      <c r="A218" s="19">
        <v>0.80081999999999998</v>
      </c>
      <c r="B218" s="12" t="s">
        <v>144</v>
      </c>
      <c r="C218" s="62">
        <v>0</v>
      </c>
      <c r="D218" s="62">
        <v>0</v>
      </c>
      <c r="E218" s="65">
        <f t="shared" si="111"/>
        <v>0</v>
      </c>
      <c r="F218" s="65">
        <v>0</v>
      </c>
      <c r="G218" s="65">
        <f>R218</f>
        <v>0</v>
      </c>
      <c r="H218" s="97">
        <v>0</v>
      </c>
      <c r="I218" s="235">
        <f t="shared" si="115"/>
        <v>0</v>
      </c>
      <c r="J218" s="236"/>
      <c r="K218" s="84"/>
      <c r="L218" s="98">
        <v>0</v>
      </c>
      <c r="M218" s="98">
        <v>0</v>
      </c>
      <c r="N218" s="98">
        <f t="shared" si="112"/>
        <v>0</v>
      </c>
      <c r="O218" s="62">
        <f t="shared" si="113"/>
        <v>0</v>
      </c>
      <c r="P218" s="98">
        <f t="shared" si="114"/>
        <v>0</v>
      </c>
      <c r="Q218" s="79">
        <v>0</v>
      </c>
      <c r="R218" s="65">
        <f>AB218</f>
        <v>0</v>
      </c>
      <c r="S218" s="65">
        <v>0</v>
      </c>
      <c r="T218" s="151"/>
      <c r="U218" s="19">
        <v>0.80081999999999998</v>
      </c>
      <c r="V218" s="12" t="s">
        <v>144</v>
      </c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</row>
    <row r="219" spans="1:36" ht="15.95" customHeight="1" thickBot="1" x14ac:dyDescent="0.25">
      <c r="A219" s="11"/>
      <c r="B219" s="12" t="s">
        <v>228</v>
      </c>
      <c r="C219" s="85"/>
      <c r="D219" s="98">
        <v>0</v>
      </c>
      <c r="E219" s="79">
        <f t="shared" si="111"/>
        <v>0</v>
      </c>
      <c r="F219" s="61">
        <v>30000</v>
      </c>
      <c r="G219" s="61">
        <v>0</v>
      </c>
      <c r="H219" s="85">
        <v>30000</v>
      </c>
      <c r="I219" s="235">
        <f t="shared" si="115"/>
        <v>30000</v>
      </c>
      <c r="J219" s="236"/>
      <c r="K219" s="40"/>
      <c r="L219" s="85">
        <v>0</v>
      </c>
      <c r="M219" s="85">
        <v>0</v>
      </c>
      <c r="N219" s="85">
        <v>0</v>
      </c>
      <c r="O219" s="62">
        <f t="shared" si="113"/>
        <v>0</v>
      </c>
      <c r="P219" s="85">
        <v>0</v>
      </c>
      <c r="Q219" s="61">
        <v>30000</v>
      </c>
      <c r="R219" s="61">
        <v>30000</v>
      </c>
      <c r="S219" s="61"/>
      <c r="T219" s="43"/>
      <c r="U219" s="11"/>
      <c r="V219" s="12" t="s">
        <v>178</v>
      </c>
      <c r="W219" s="163">
        <v>0</v>
      </c>
      <c r="X219" s="163">
        <v>0</v>
      </c>
      <c r="Y219" s="163">
        <v>0</v>
      </c>
      <c r="Z219" s="163">
        <v>0</v>
      </c>
      <c r="AA219" s="163">
        <v>0</v>
      </c>
      <c r="AB219" s="163">
        <v>0</v>
      </c>
      <c r="AC219" s="163">
        <v>0</v>
      </c>
      <c r="AD219" s="163">
        <v>0</v>
      </c>
      <c r="AE219" s="163">
        <v>0</v>
      </c>
      <c r="AF219" s="163">
        <v>0</v>
      </c>
      <c r="AG219" s="163">
        <v>0</v>
      </c>
      <c r="AH219" s="163">
        <v>0</v>
      </c>
      <c r="AI219" s="93">
        <v>0</v>
      </c>
      <c r="AJ219" s="62"/>
    </row>
    <row r="220" spans="1:36" ht="15.95" customHeight="1" x14ac:dyDescent="0.2">
      <c r="A220" s="19">
        <v>0.8</v>
      </c>
      <c r="B220" s="9" t="s">
        <v>108</v>
      </c>
      <c r="C220" s="111">
        <v>163000</v>
      </c>
      <c r="D220" s="101">
        <f>SUM(D199:D219)</f>
        <v>125615.91</v>
      </c>
      <c r="E220" s="64">
        <f>SUM(E199:E219)</f>
        <v>-37384.089999999997</v>
      </c>
      <c r="F220" s="101">
        <f t="shared" ref="F220:G220" si="117">SUM(F199:F219)</f>
        <v>229000</v>
      </c>
      <c r="G220" s="101">
        <f t="shared" si="117"/>
        <v>121865</v>
      </c>
      <c r="H220" s="101">
        <f t="shared" ref="H220" si="118">SUM(H199:H219)</f>
        <v>261500</v>
      </c>
      <c r="I220" s="235">
        <f t="shared" si="115"/>
        <v>139635</v>
      </c>
      <c r="J220" s="236">
        <f t="shared" si="116"/>
        <v>1.1458170926845279</v>
      </c>
      <c r="K220" s="84"/>
      <c r="L220" s="101">
        <f t="shared" ref="L220:R220" si="119">SUM(L199:L219)</f>
        <v>93317.63</v>
      </c>
      <c r="M220" s="101">
        <f t="shared" si="119"/>
        <v>13217.419999999998</v>
      </c>
      <c r="N220" s="101">
        <f t="shared" si="119"/>
        <v>95170.45</v>
      </c>
      <c r="O220" s="101">
        <f t="shared" si="119"/>
        <v>8483.4209090909098</v>
      </c>
      <c r="P220" s="101">
        <f t="shared" si="119"/>
        <v>89403.305454545451</v>
      </c>
      <c r="Q220" s="101">
        <f t="shared" si="119"/>
        <v>229000</v>
      </c>
      <c r="R220" s="101">
        <f t="shared" si="119"/>
        <v>196605</v>
      </c>
      <c r="S220" s="64">
        <f t="shared" ref="S220" si="120">SUM(S199:S219)</f>
        <v>141000</v>
      </c>
      <c r="T220" s="39"/>
      <c r="U220" s="19">
        <v>0.8</v>
      </c>
      <c r="V220" s="9" t="s">
        <v>108</v>
      </c>
      <c r="W220" s="101">
        <f t="shared" ref="W220:AH220" si="121">SUM(W200:W219)</f>
        <v>37599.379999999997</v>
      </c>
      <c r="X220" s="101">
        <f t="shared" si="121"/>
        <v>41866.33</v>
      </c>
      <c r="Y220" s="101">
        <f t="shared" si="121"/>
        <v>48064.9</v>
      </c>
      <c r="Z220" s="101">
        <f t="shared" si="121"/>
        <v>78366.91</v>
      </c>
      <c r="AA220" s="101">
        <f t="shared" si="121"/>
        <v>115979.30999999998</v>
      </c>
      <c r="AB220" s="101">
        <f t="shared" si="121"/>
        <v>93261.5</v>
      </c>
      <c r="AC220" s="101">
        <f t="shared" si="121"/>
        <v>109210.61</v>
      </c>
      <c r="AD220" s="101">
        <f t="shared" si="121"/>
        <v>115026.78000000001</v>
      </c>
      <c r="AE220" s="101">
        <f t="shared" si="121"/>
        <v>109918.58000000002</v>
      </c>
      <c r="AF220" s="101">
        <f t="shared" si="121"/>
        <v>229120.11000000002</v>
      </c>
      <c r="AG220" s="101">
        <f t="shared" si="121"/>
        <v>100986.85</v>
      </c>
      <c r="AH220" s="101">
        <f t="shared" si="121"/>
        <v>90627.1</v>
      </c>
      <c r="AI220" s="101">
        <f>SUM(AI199:AI219)</f>
        <v>75262.210000000006</v>
      </c>
      <c r="AJ220" s="111">
        <f>SUM(AJ199:AJ219)</f>
        <v>125615.91</v>
      </c>
    </row>
    <row r="221" spans="1:36" ht="15.95" customHeight="1" x14ac:dyDescent="0.2">
      <c r="A221" s="21"/>
      <c r="B221" s="22"/>
      <c r="C221" s="120"/>
      <c r="D221" s="125"/>
      <c r="E221" s="77"/>
      <c r="F221" s="77"/>
      <c r="G221" s="203"/>
      <c r="H221" s="106"/>
      <c r="I221" s="238"/>
      <c r="J221" s="238"/>
      <c r="K221" s="84"/>
      <c r="L221" s="84"/>
      <c r="M221" s="84"/>
      <c r="N221" s="84"/>
      <c r="O221" s="84"/>
      <c r="P221" s="84"/>
      <c r="Q221" s="77"/>
      <c r="R221" s="203"/>
      <c r="S221" s="77"/>
      <c r="T221" s="152"/>
      <c r="U221" s="21"/>
      <c r="V221" s="22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25"/>
      <c r="AJ221" s="125"/>
    </row>
    <row r="222" spans="1:36" ht="15.95" customHeight="1" x14ac:dyDescent="0.2">
      <c r="A222" s="25"/>
      <c r="B222" s="24" t="s">
        <v>73</v>
      </c>
      <c r="C222" s="187"/>
      <c r="D222" s="125"/>
      <c r="E222" s="77"/>
      <c r="F222" s="77"/>
      <c r="G222" s="203"/>
      <c r="H222" s="121"/>
      <c r="I222" s="239"/>
      <c r="J222" s="239"/>
      <c r="K222" s="43"/>
      <c r="L222" s="103"/>
      <c r="M222" s="103"/>
      <c r="N222" s="103"/>
      <c r="O222" s="103"/>
      <c r="P222" s="103"/>
      <c r="Q222" s="77"/>
      <c r="R222" s="203"/>
      <c r="S222" s="77"/>
      <c r="T222" s="152"/>
      <c r="U222" s="25"/>
      <c r="V222" s="24" t="s">
        <v>73</v>
      </c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25"/>
      <c r="AJ222" s="125"/>
    </row>
    <row r="223" spans="1:36" ht="15.95" customHeight="1" thickBot="1" x14ac:dyDescent="0.25">
      <c r="A223" s="80">
        <v>0.1</v>
      </c>
      <c r="B223" s="81" t="s">
        <v>67</v>
      </c>
      <c r="C223" s="84">
        <v>50000</v>
      </c>
      <c r="D223" s="85">
        <v>4497.5</v>
      </c>
      <c r="E223" s="65">
        <f>D223-C223</f>
        <v>-45502.5</v>
      </c>
      <c r="F223" s="65">
        <v>50000</v>
      </c>
      <c r="G223" s="65">
        <v>20000</v>
      </c>
      <c r="H223" s="85">
        <v>50000</v>
      </c>
      <c r="I223" s="235">
        <f t="shared" ref="I223:I224" si="122">H223-G223</f>
        <v>30000</v>
      </c>
      <c r="J223" s="236">
        <f t="shared" ref="J223:J224" si="123">I223/G223</f>
        <v>1.5</v>
      </c>
      <c r="K223" s="51"/>
      <c r="L223" s="98">
        <v>18487.240000000002</v>
      </c>
      <c r="M223" s="98">
        <v>0</v>
      </c>
      <c r="N223" s="62">
        <f>L223+M223</f>
        <v>18487.240000000002</v>
      </c>
      <c r="O223" s="62">
        <f>(L223/11)*1</f>
        <v>1680.6581818181819</v>
      </c>
      <c r="P223" s="62">
        <f>L223+O223</f>
        <v>20167.898181818182</v>
      </c>
      <c r="Q223" s="65">
        <v>50000</v>
      </c>
      <c r="R223" s="65">
        <v>50000</v>
      </c>
      <c r="S223" s="65">
        <v>50000</v>
      </c>
      <c r="T223" s="32"/>
      <c r="U223" s="80">
        <v>0.1</v>
      </c>
      <c r="V223" s="81" t="s">
        <v>67</v>
      </c>
      <c r="W223" s="168">
        <v>65034.55</v>
      </c>
      <c r="X223" s="168">
        <v>76029.91</v>
      </c>
      <c r="Y223" s="168">
        <v>5741.31</v>
      </c>
      <c r="Z223" s="168">
        <v>6625.56</v>
      </c>
      <c r="AA223" s="168">
        <v>68660.69</v>
      </c>
      <c r="AB223" s="168">
        <v>59832.76</v>
      </c>
      <c r="AC223" s="168">
        <v>9686</v>
      </c>
      <c r="AD223" s="168">
        <v>134969.85</v>
      </c>
      <c r="AE223" s="168">
        <v>104774.64</v>
      </c>
      <c r="AF223" s="168">
        <v>25882.400000000001</v>
      </c>
      <c r="AG223" s="168">
        <v>38737.67</v>
      </c>
      <c r="AH223" s="173">
        <v>23552.39</v>
      </c>
      <c r="AI223" s="60">
        <v>13048.95</v>
      </c>
      <c r="AJ223" s="85">
        <v>4497.5</v>
      </c>
    </row>
    <row r="224" spans="1:36" ht="15.95" customHeight="1" x14ac:dyDescent="0.2">
      <c r="A224" s="26">
        <v>0.1</v>
      </c>
      <c r="B224" s="24" t="s">
        <v>109</v>
      </c>
      <c r="C224" s="101">
        <v>50000</v>
      </c>
      <c r="D224" s="101">
        <f t="shared" ref="D224:S224" si="124">SUM(D223:D223)</f>
        <v>4497.5</v>
      </c>
      <c r="E224" s="64">
        <f t="shared" ref="E224" si="125">SUM(E223:E223)</f>
        <v>-45502.5</v>
      </c>
      <c r="F224" s="101">
        <f t="shared" si="124"/>
        <v>50000</v>
      </c>
      <c r="G224" s="101">
        <f t="shared" ref="G224" si="126">SUM(G223:G223)</f>
        <v>20000</v>
      </c>
      <c r="H224" s="101">
        <f t="shared" ref="H224" si="127">SUM(H223:H223)</f>
        <v>50000</v>
      </c>
      <c r="I224" s="235">
        <f t="shared" si="122"/>
        <v>30000</v>
      </c>
      <c r="J224" s="236">
        <f t="shared" si="123"/>
        <v>1.5</v>
      </c>
      <c r="K224" s="39"/>
      <c r="L224" s="101">
        <f t="shared" si="124"/>
        <v>18487.240000000002</v>
      </c>
      <c r="M224" s="101">
        <f t="shared" si="124"/>
        <v>0</v>
      </c>
      <c r="N224" s="101">
        <f t="shared" si="124"/>
        <v>18487.240000000002</v>
      </c>
      <c r="O224" s="101">
        <f t="shared" si="124"/>
        <v>1680.6581818181819</v>
      </c>
      <c r="P224" s="101">
        <f t="shared" si="124"/>
        <v>20167.898181818182</v>
      </c>
      <c r="Q224" s="101">
        <f t="shared" si="124"/>
        <v>50000</v>
      </c>
      <c r="R224" s="101">
        <f t="shared" si="124"/>
        <v>50000</v>
      </c>
      <c r="S224" s="64">
        <f t="shared" si="124"/>
        <v>50000</v>
      </c>
      <c r="T224" s="39"/>
      <c r="U224" s="26">
        <v>0.1</v>
      </c>
      <c r="V224" s="24" t="s">
        <v>109</v>
      </c>
      <c r="W224" s="101">
        <f t="shared" ref="W224:AJ224" si="128">SUM(W223:W223)</f>
        <v>65034.55</v>
      </c>
      <c r="X224" s="101">
        <f t="shared" si="128"/>
        <v>76029.91</v>
      </c>
      <c r="Y224" s="101">
        <f t="shared" si="128"/>
        <v>5741.31</v>
      </c>
      <c r="Z224" s="101">
        <f t="shared" si="128"/>
        <v>6625.56</v>
      </c>
      <c r="AA224" s="101">
        <f t="shared" si="128"/>
        <v>68660.69</v>
      </c>
      <c r="AB224" s="101">
        <f t="shared" si="128"/>
        <v>59832.76</v>
      </c>
      <c r="AC224" s="101">
        <f t="shared" si="128"/>
        <v>9686</v>
      </c>
      <c r="AD224" s="101">
        <f t="shared" si="128"/>
        <v>134969.85</v>
      </c>
      <c r="AE224" s="101">
        <f t="shared" si="128"/>
        <v>104774.64</v>
      </c>
      <c r="AF224" s="101">
        <f t="shared" si="128"/>
        <v>25882.400000000001</v>
      </c>
      <c r="AG224" s="101">
        <f t="shared" si="128"/>
        <v>38737.67</v>
      </c>
      <c r="AH224" s="101">
        <f t="shared" si="128"/>
        <v>23552.39</v>
      </c>
      <c r="AI224" s="101">
        <f t="shared" si="128"/>
        <v>13048.95</v>
      </c>
      <c r="AJ224" s="101">
        <f t="shared" si="128"/>
        <v>4497.5</v>
      </c>
    </row>
    <row r="225" spans="1:36" ht="15.95" customHeight="1" x14ac:dyDescent="0.2">
      <c r="A225" s="58"/>
      <c r="B225" s="16"/>
      <c r="C225" s="102"/>
      <c r="D225" s="119"/>
      <c r="E225" s="68"/>
      <c r="F225" s="68"/>
      <c r="G225" s="199"/>
      <c r="H225" s="102"/>
      <c r="I225" s="237"/>
      <c r="J225" s="237"/>
      <c r="K225" s="43"/>
      <c r="L225" s="119"/>
      <c r="M225" s="119"/>
      <c r="N225" s="119"/>
      <c r="O225" s="119"/>
      <c r="P225" s="119"/>
      <c r="Q225" s="68"/>
      <c r="R225" s="199"/>
      <c r="S225" s="68"/>
      <c r="T225" s="43"/>
      <c r="U225" s="58"/>
      <c r="V225" s="16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25"/>
      <c r="AJ225" s="119"/>
    </row>
    <row r="226" spans="1:36" ht="15.95" customHeight="1" x14ac:dyDescent="0.2">
      <c r="A226" s="50" t="s">
        <v>86</v>
      </c>
      <c r="B226" s="24" t="s">
        <v>87</v>
      </c>
      <c r="C226" s="121"/>
      <c r="D226" s="119"/>
      <c r="E226" s="68"/>
      <c r="F226" s="68"/>
      <c r="G226" s="199"/>
      <c r="H226" s="121"/>
      <c r="I226" s="235"/>
      <c r="J226" s="236"/>
      <c r="K226" s="32"/>
      <c r="L226" s="119"/>
      <c r="M226" s="119"/>
      <c r="N226" s="119"/>
      <c r="O226" s="119"/>
      <c r="P226" s="119"/>
      <c r="Q226" s="68"/>
      <c r="R226" s="199"/>
      <c r="S226" s="68"/>
      <c r="T226" s="152"/>
      <c r="U226" s="50" t="s">
        <v>86</v>
      </c>
      <c r="V226" s="24" t="s">
        <v>87</v>
      </c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25"/>
      <c r="AJ226" s="119"/>
    </row>
    <row r="227" spans="1:36" ht="15.95" customHeight="1" thickBot="1" x14ac:dyDescent="0.25">
      <c r="A227" s="50">
        <v>0.1</v>
      </c>
      <c r="B227" s="10" t="s">
        <v>58</v>
      </c>
      <c r="C227" s="119">
        <v>0</v>
      </c>
      <c r="D227" s="62">
        <v>31.18</v>
      </c>
      <c r="E227" s="65">
        <f>D227-C227</f>
        <v>31.18</v>
      </c>
      <c r="F227" s="61">
        <v>0</v>
      </c>
      <c r="G227" s="61">
        <v>0.7</v>
      </c>
      <c r="H227" s="125">
        <v>0</v>
      </c>
      <c r="I227" s="235">
        <f t="shared" ref="I227:I228" si="129">H227-G227</f>
        <v>-0.7</v>
      </c>
      <c r="J227" s="236">
        <f t="shared" ref="J227:J228" si="130">I227/G227</f>
        <v>-1</v>
      </c>
      <c r="K227" s="51"/>
      <c r="L227" s="85">
        <v>0.04</v>
      </c>
      <c r="M227" s="85">
        <v>0.52</v>
      </c>
      <c r="N227" s="62">
        <f>L227+M227</f>
        <v>0.56000000000000005</v>
      </c>
      <c r="O227" s="62">
        <f>(L227/11)*1</f>
        <v>3.6363636363636364E-3</v>
      </c>
      <c r="P227" s="85">
        <v>0</v>
      </c>
      <c r="Q227" s="61">
        <v>0</v>
      </c>
      <c r="R227" s="61">
        <v>0.7</v>
      </c>
      <c r="S227" s="61">
        <v>0</v>
      </c>
      <c r="T227" s="33"/>
      <c r="U227" s="50">
        <v>0.1</v>
      </c>
      <c r="V227" s="10" t="s">
        <v>58</v>
      </c>
      <c r="W227" s="169">
        <v>0</v>
      </c>
      <c r="X227" s="169"/>
      <c r="Y227" s="169"/>
      <c r="Z227" s="169"/>
      <c r="AA227" s="169"/>
      <c r="AB227" s="169"/>
      <c r="AC227" s="169">
        <v>0.13</v>
      </c>
      <c r="AD227" s="169">
        <v>-0.54</v>
      </c>
      <c r="AE227" s="169">
        <v>0.31</v>
      </c>
      <c r="AF227" s="169">
        <v>0</v>
      </c>
      <c r="AG227" s="169">
        <v>-0.06</v>
      </c>
      <c r="AH227" s="60">
        <v>-7.0000000000000007E-2</v>
      </c>
      <c r="AI227" s="60">
        <v>0</v>
      </c>
      <c r="AJ227" s="62">
        <v>31.18</v>
      </c>
    </row>
    <row r="228" spans="1:36" ht="15.95" customHeight="1" x14ac:dyDescent="0.25">
      <c r="A228" s="50">
        <v>0.1</v>
      </c>
      <c r="B228" s="24" t="s">
        <v>110</v>
      </c>
      <c r="C228" s="101">
        <v>0</v>
      </c>
      <c r="D228" s="101">
        <f t="shared" ref="D228:S228" si="131">SUM(D227:D227)</f>
        <v>31.18</v>
      </c>
      <c r="E228" s="64">
        <f t="shared" ref="E228" si="132">SUM(E227:E227)</f>
        <v>31.18</v>
      </c>
      <c r="F228" s="101">
        <f t="shared" si="131"/>
        <v>0</v>
      </c>
      <c r="G228" s="101">
        <f t="shared" ref="G228" si="133">SUM(G227:G227)</f>
        <v>0.7</v>
      </c>
      <c r="H228" s="101">
        <f t="shared" ref="H228" si="134">SUM(H227:H227)</f>
        <v>0</v>
      </c>
      <c r="I228" s="235">
        <f t="shared" si="129"/>
        <v>-0.7</v>
      </c>
      <c r="J228" s="236">
        <f t="shared" si="130"/>
        <v>-1</v>
      </c>
      <c r="K228" s="51"/>
      <c r="L228" s="101">
        <f t="shared" si="131"/>
        <v>0.04</v>
      </c>
      <c r="M228" s="101">
        <f t="shared" si="131"/>
        <v>0.52</v>
      </c>
      <c r="N228" s="101">
        <f t="shared" si="131"/>
        <v>0.56000000000000005</v>
      </c>
      <c r="O228" s="101">
        <f t="shared" si="131"/>
        <v>3.6363636363636364E-3</v>
      </c>
      <c r="P228" s="101">
        <f t="shared" si="131"/>
        <v>0</v>
      </c>
      <c r="Q228" s="101">
        <f t="shared" si="131"/>
        <v>0</v>
      </c>
      <c r="R228" s="101">
        <f t="shared" si="131"/>
        <v>0.7</v>
      </c>
      <c r="S228" s="64">
        <f t="shared" si="131"/>
        <v>0</v>
      </c>
      <c r="T228" s="36"/>
      <c r="U228" s="50">
        <v>0.1</v>
      </c>
      <c r="V228" s="24" t="s">
        <v>110</v>
      </c>
      <c r="W228" s="101">
        <f t="shared" ref="W228:AJ228" si="135">SUM(W227:W227)</f>
        <v>0</v>
      </c>
      <c r="X228" s="101">
        <f t="shared" si="135"/>
        <v>0</v>
      </c>
      <c r="Y228" s="101">
        <f t="shared" si="135"/>
        <v>0</v>
      </c>
      <c r="Z228" s="101">
        <f t="shared" si="135"/>
        <v>0</v>
      </c>
      <c r="AA228" s="101">
        <f t="shared" si="135"/>
        <v>0</v>
      </c>
      <c r="AB228" s="101">
        <f t="shared" si="135"/>
        <v>0</v>
      </c>
      <c r="AC228" s="101">
        <f t="shared" si="135"/>
        <v>0.13</v>
      </c>
      <c r="AD228" s="101">
        <f t="shared" si="135"/>
        <v>-0.54</v>
      </c>
      <c r="AE228" s="101">
        <f t="shared" si="135"/>
        <v>0.31</v>
      </c>
      <c r="AF228" s="101">
        <f t="shared" si="135"/>
        <v>0</v>
      </c>
      <c r="AG228" s="101">
        <f t="shared" si="135"/>
        <v>-0.06</v>
      </c>
      <c r="AH228" s="101">
        <f t="shared" si="135"/>
        <v>-7.0000000000000007E-2</v>
      </c>
      <c r="AI228" s="101">
        <f t="shared" si="135"/>
        <v>0</v>
      </c>
      <c r="AJ228" s="101">
        <f t="shared" si="135"/>
        <v>31.18</v>
      </c>
    </row>
    <row r="229" spans="1:36" ht="15.95" customHeight="1" thickBot="1" x14ac:dyDescent="0.25">
      <c r="A229" s="27"/>
      <c r="B229" s="16"/>
      <c r="C229" s="144"/>
      <c r="D229" s="67"/>
      <c r="E229" s="77"/>
      <c r="F229" s="77"/>
      <c r="G229" s="203"/>
      <c r="H229" s="118"/>
      <c r="I229"/>
      <c r="J229"/>
      <c r="K229" s="43"/>
      <c r="L229" s="84"/>
      <c r="M229" s="84"/>
      <c r="N229" s="84"/>
      <c r="O229" s="84"/>
      <c r="P229" s="84"/>
      <c r="Q229" s="77"/>
      <c r="R229" s="203"/>
      <c r="S229" s="77"/>
      <c r="T229" s="40"/>
      <c r="U229" s="27"/>
      <c r="V229" s="16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25"/>
      <c r="AJ229" s="125"/>
    </row>
    <row r="230" spans="1:36" ht="15.95" customHeight="1" x14ac:dyDescent="0.2">
      <c r="A230" s="19"/>
      <c r="B230" s="24" t="s">
        <v>72</v>
      </c>
      <c r="C230" s="124">
        <v>4222532.0999999996</v>
      </c>
      <c r="D230" s="124">
        <f>SUM(D63+D113+D130+D138+D152+D162+D182+D196+D220+D224+D228)</f>
        <v>3483180.5200000005</v>
      </c>
      <c r="E230" s="71">
        <f>D230-C230</f>
        <v>-739351.57999999914</v>
      </c>
      <c r="F230" s="124">
        <f t="shared" ref="F230:H230" si="136">SUM(F63+F113+F130+F138+F152+F162+F182+F196+F220+F224+F228)</f>
        <v>4353367</v>
      </c>
      <c r="G230" s="124">
        <f t="shared" si="136"/>
        <v>3934813.64</v>
      </c>
      <c r="H230" s="124">
        <f t="shared" si="136"/>
        <v>4184823</v>
      </c>
      <c r="I230" s="235">
        <f>H230-G230</f>
        <v>250009.35999999987</v>
      </c>
      <c r="J230" s="236">
        <f>I230/G230</f>
        <v>6.3537789301757089E-2</v>
      </c>
      <c r="K230" s="32"/>
      <c r="L230" s="124">
        <f t="shared" ref="L230:S230" si="137">SUM(L63+L113+L130+L138+L152+L162+L182+L196+L220+L224+L228)</f>
        <v>3132045.4400000009</v>
      </c>
      <c r="M230" s="124">
        <f t="shared" si="137"/>
        <v>409664.93999999989</v>
      </c>
      <c r="N230" s="124">
        <f t="shared" si="137"/>
        <v>3465205.9100000006</v>
      </c>
      <c r="O230" s="124">
        <f t="shared" si="137"/>
        <v>284731.40363636363</v>
      </c>
      <c r="P230" s="124">
        <f t="shared" si="137"/>
        <v>3370054.4509090926</v>
      </c>
      <c r="Q230" s="124">
        <f t="shared" si="137"/>
        <v>4353367</v>
      </c>
      <c r="R230" s="124">
        <f t="shared" si="137"/>
        <v>4252811.7</v>
      </c>
      <c r="S230" s="71">
        <f t="shared" si="137"/>
        <v>3960972.5700000003</v>
      </c>
      <c r="T230" s="32"/>
      <c r="U230" s="19"/>
      <c r="V230" s="24" t="s">
        <v>72</v>
      </c>
      <c r="W230" s="101">
        <f t="shared" ref="W230:AJ230" si="138">SUM(W63+W113+W130+W138+W152+W161+W182+W196+W220+W224+W228)</f>
        <v>935977.74999999977</v>
      </c>
      <c r="X230" s="101">
        <f t="shared" si="138"/>
        <v>1409096.7099999997</v>
      </c>
      <c r="Y230" s="101">
        <f t="shared" si="138"/>
        <v>1611016.4000000001</v>
      </c>
      <c r="Z230" s="101">
        <f t="shared" si="138"/>
        <v>2013514.8100000003</v>
      </c>
      <c r="AA230" s="101">
        <f t="shared" si="138"/>
        <v>2470028.11</v>
      </c>
      <c r="AB230" s="101">
        <f t="shared" si="138"/>
        <v>2440432.8899999997</v>
      </c>
      <c r="AC230" s="101">
        <f t="shared" si="138"/>
        <v>2744689.93</v>
      </c>
      <c r="AD230" s="101">
        <f t="shared" si="138"/>
        <v>3004555.14</v>
      </c>
      <c r="AE230" s="101">
        <f t="shared" si="138"/>
        <v>3194746.02</v>
      </c>
      <c r="AF230" s="101">
        <f t="shared" si="138"/>
        <v>3441130.3399999994</v>
      </c>
      <c r="AG230" s="101">
        <f t="shared" si="138"/>
        <v>3376579.2699999996</v>
      </c>
      <c r="AH230" s="101">
        <f t="shared" si="138"/>
        <v>3077105.84</v>
      </c>
      <c r="AI230" s="101">
        <f t="shared" si="138"/>
        <v>3045492.9400000009</v>
      </c>
      <c r="AJ230" s="101">
        <f t="shared" si="138"/>
        <v>3444930.5200000005</v>
      </c>
    </row>
    <row r="231" spans="1:36" ht="15.95" customHeight="1" x14ac:dyDescent="0.2">
      <c r="A231" s="23"/>
      <c r="B231" s="6"/>
      <c r="C231" s="188"/>
      <c r="D231" s="118"/>
      <c r="E231" s="69"/>
      <c r="F231" s="69"/>
      <c r="G231" s="69"/>
      <c r="H231" s="102"/>
      <c r="I231"/>
      <c r="J231"/>
      <c r="K231" s="51"/>
      <c r="L231" s="119"/>
      <c r="M231" s="119"/>
      <c r="N231" s="119"/>
      <c r="O231" s="119"/>
      <c r="P231" s="119"/>
      <c r="Q231" s="69"/>
      <c r="R231" s="200"/>
      <c r="S231" s="69"/>
      <c r="T231" s="67"/>
      <c r="U231" s="23"/>
      <c r="V231" s="6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25"/>
      <c r="AJ231" s="118"/>
    </row>
    <row r="232" spans="1:36" ht="15.95" customHeight="1" x14ac:dyDescent="0.2">
      <c r="A232" s="209"/>
      <c r="B232" s="24" t="s">
        <v>116</v>
      </c>
      <c r="C232" s="189"/>
      <c r="D232" s="119"/>
      <c r="E232" s="68"/>
      <c r="F232" s="68"/>
      <c r="G232" s="68"/>
      <c r="H232" s="103"/>
      <c r="I232" s="235"/>
      <c r="J232" s="236"/>
      <c r="K232" s="39"/>
      <c r="L232" s="125"/>
      <c r="M232" s="119"/>
      <c r="N232" s="119"/>
      <c r="O232" s="119"/>
      <c r="P232" s="119"/>
      <c r="Q232" s="68"/>
      <c r="R232" s="199"/>
      <c r="S232" s="68"/>
      <c r="T232" s="39"/>
      <c r="U232" s="209"/>
      <c r="V232" s="24" t="s">
        <v>116</v>
      </c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25"/>
      <c r="AJ232" s="119"/>
    </row>
    <row r="233" spans="1:36" ht="15.95" customHeight="1" thickBot="1" x14ac:dyDescent="0.25">
      <c r="A233" s="210"/>
      <c r="B233" s="12" t="s">
        <v>179</v>
      </c>
      <c r="C233" s="85">
        <v>46849</v>
      </c>
      <c r="D233" s="85">
        <v>144515</v>
      </c>
      <c r="E233" s="79">
        <f>D233-C233</f>
        <v>97666</v>
      </c>
      <c r="F233" s="61">
        <f>F256-F14</f>
        <v>21728.409999999989</v>
      </c>
      <c r="G233" s="61">
        <f>G256-G14</f>
        <v>-49559.590800000005</v>
      </c>
      <c r="H233" s="61">
        <f>H256-H14</f>
        <v>7500.2808000000077</v>
      </c>
      <c r="I233" s="235">
        <f t="shared" ref="I233:I234" si="139">H233-G233</f>
        <v>57059.871600000013</v>
      </c>
      <c r="J233" s="236">
        <f t="shared" ref="J233:J234" si="140">I233/G233</f>
        <v>-1.1513386345393313</v>
      </c>
      <c r="L233" s="85">
        <v>0</v>
      </c>
      <c r="M233" s="85">
        <v>-22466</v>
      </c>
      <c r="N233" s="62">
        <f>L232+M232</f>
        <v>0</v>
      </c>
      <c r="O233" s="62">
        <f>(L233/11)*1</f>
        <v>0</v>
      </c>
      <c r="P233" s="85">
        <v>0</v>
      </c>
      <c r="Q233" s="61">
        <f>Q256-Q14</f>
        <v>21728.409999999989</v>
      </c>
      <c r="R233" s="61">
        <f>R256-R14</f>
        <v>-40019.649000000005</v>
      </c>
      <c r="S233" s="61">
        <f>S256-S14</f>
        <v>118829.1771</v>
      </c>
      <c r="T233" s="39"/>
      <c r="U233" s="210"/>
      <c r="V233" s="12" t="s">
        <v>179</v>
      </c>
      <c r="W233" s="169">
        <v>45663</v>
      </c>
      <c r="X233" s="169">
        <v>80467</v>
      </c>
      <c r="Y233" s="169">
        <v>103541</v>
      </c>
      <c r="Z233" s="169">
        <v>131449</v>
      </c>
      <c r="AA233" s="169">
        <v>215837</v>
      </c>
      <c r="AB233" s="169">
        <v>119885</v>
      </c>
      <c r="AC233" s="169">
        <v>146166</v>
      </c>
      <c r="AD233" s="169">
        <v>146640</v>
      </c>
      <c r="AE233" s="169">
        <v>105307</v>
      </c>
      <c r="AF233" s="169">
        <v>122544</v>
      </c>
      <c r="AG233" s="169">
        <v>0.06</v>
      </c>
      <c r="AH233" s="85">
        <v>-43895</v>
      </c>
      <c r="AI233" s="85">
        <v>66616</v>
      </c>
      <c r="AJ233" s="85">
        <v>144515</v>
      </c>
    </row>
    <row r="234" spans="1:36" ht="15.95" customHeight="1" x14ac:dyDescent="0.2">
      <c r="A234" s="211"/>
      <c r="B234" s="9" t="s">
        <v>117</v>
      </c>
      <c r="C234" s="101">
        <f t="shared" ref="C234" si="141">SUM(C233:C233)</f>
        <v>46849</v>
      </c>
      <c r="D234" s="101">
        <f t="shared" ref="D234:S234" si="142">SUM(D233:D233)</f>
        <v>144515</v>
      </c>
      <c r="E234" s="64">
        <f>D234-C234</f>
        <v>97666</v>
      </c>
      <c r="F234" s="101">
        <f t="shared" si="142"/>
        <v>21728.409999999989</v>
      </c>
      <c r="G234" s="101">
        <f t="shared" si="142"/>
        <v>-49559.590800000005</v>
      </c>
      <c r="H234" s="101">
        <f t="shared" ref="H234" si="143">SUM(H233:H233)</f>
        <v>7500.2808000000077</v>
      </c>
      <c r="I234" s="235">
        <f t="shared" si="139"/>
        <v>57059.871600000013</v>
      </c>
      <c r="J234" s="236">
        <f t="shared" si="140"/>
        <v>-1.1513386345393313</v>
      </c>
      <c r="K234" s="1"/>
      <c r="L234" s="101">
        <f t="shared" si="142"/>
        <v>0</v>
      </c>
      <c r="M234" s="101">
        <f t="shared" si="142"/>
        <v>-22466</v>
      </c>
      <c r="N234" s="101">
        <f t="shared" si="142"/>
        <v>0</v>
      </c>
      <c r="O234" s="101">
        <f t="shared" si="142"/>
        <v>0</v>
      </c>
      <c r="P234" s="101">
        <f t="shared" si="142"/>
        <v>0</v>
      </c>
      <c r="Q234" s="101">
        <f t="shared" si="142"/>
        <v>21728.409999999989</v>
      </c>
      <c r="R234" s="101">
        <f t="shared" si="142"/>
        <v>-40019.649000000005</v>
      </c>
      <c r="S234" s="64">
        <f t="shared" si="142"/>
        <v>118829.1771</v>
      </c>
      <c r="T234" s="51"/>
      <c r="U234" s="211"/>
      <c r="V234" s="9" t="s">
        <v>117</v>
      </c>
      <c r="W234" s="101">
        <f t="shared" ref="W234:AJ234" si="144">SUM(W233:W233)</f>
        <v>45663</v>
      </c>
      <c r="X234" s="101">
        <f t="shared" si="144"/>
        <v>80467</v>
      </c>
      <c r="Y234" s="101">
        <f t="shared" si="144"/>
        <v>103541</v>
      </c>
      <c r="Z234" s="101">
        <f t="shared" si="144"/>
        <v>131449</v>
      </c>
      <c r="AA234" s="101">
        <f t="shared" si="144"/>
        <v>215837</v>
      </c>
      <c r="AB234" s="101">
        <f t="shared" si="144"/>
        <v>119885</v>
      </c>
      <c r="AC234" s="101">
        <f t="shared" si="144"/>
        <v>146166</v>
      </c>
      <c r="AD234" s="101">
        <f t="shared" si="144"/>
        <v>146640</v>
      </c>
      <c r="AE234" s="101">
        <f t="shared" si="144"/>
        <v>105307</v>
      </c>
      <c r="AF234" s="101">
        <f t="shared" si="144"/>
        <v>122544</v>
      </c>
      <c r="AG234" s="101">
        <f t="shared" si="144"/>
        <v>0.06</v>
      </c>
      <c r="AH234" s="101">
        <f t="shared" si="144"/>
        <v>-43895</v>
      </c>
      <c r="AI234" s="101">
        <f t="shared" si="144"/>
        <v>66616</v>
      </c>
      <c r="AJ234" s="101">
        <f t="shared" si="144"/>
        <v>144515</v>
      </c>
    </row>
    <row r="235" spans="1:36" ht="15.95" customHeight="1" thickBot="1" x14ac:dyDescent="0.25">
      <c r="A235" s="47"/>
      <c r="B235" s="16"/>
      <c r="C235" s="119"/>
      <c r="D235" s="119"/>
      <c r="E235" s="68"/>
      <c r="F235" s="68"/>
      <c r="G235" s="68"/>
      <c r="H235" s="119"/>
      <c r="I235"/>
      <c r="J235"/>
      <c r="K235" s="35"/>
      <c r="L235" s="119"/>
      <c r="M235" s="119"/>
      <c r="N235" s="119"/>
      <c r="O235" s="119"/>
      <c r="P235" s="119"/>
      <c r="Q235" s="68"/>
      <c r="R235" s="199"/>
      <c r="S235" s="68"/>
      <c r="T235" s="39"/>
      <c r="U235" s="47"/>
      <c r="V235" s="16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75"/>
      <c r="AI235" s="125">
        <v>0</v>
      </c>
      <c r="AJ235" s="119"/>
    </row>
    <row r="236" spans="1:36" ht="15.95" customHeight="1" thickBot="1" x14ac:dyDescent="0.25">
      <c r="A236" s="211"/>
      <c r="B236" s="24" t="s">
        <v>147</v>
      </c>
      <c r="C236" s="126">
        <f t="shared" ref="C236" si="145">SUM(C230+C234)</f>
        <v>4269381.0999999996</v>
      </c>
      <c r="D236" s="126">
        <f t="shared" ref="D236:S236" si="146">SUM(D230+D234)</f>
        <v>3627695.5200000005</v>
      </c>
      <c r="E236" s="107">
        <f>D236-C236</f>
        <v>-641685.57999999914</v>
      </c>
      <c r="F236" s="126">
        <f t="shared" si="146"/>
        <v>4375095.41</v>
      </c>
      <c r="G236" s="126">
        <f t="shared" si="146"/>
        <v>3885254.0492000002</v>
      </c>
      <c r="H236" s="126">
        <f t="shared" ref="H236" si="147">SUM(H230+H234)</f>
        <v>4192323.2807999998</v>
      </c>
      <c r="I236" s="235">
        <f>H236-G236</f>
        <v>307069.23159999959</v>
      </c>
      <c r="J236" s="236">
        <f>I236/G236</f>
        <v>7.9034531001448208E-2</v>
      </c>
      <c r="K236" s="1"/>
      <c r="L236" s="126">
        <f t="shared" si="146"/>
        <v>3132045.4400000009</v>
      </c>
      <c r="M236" s="126">
        <f t="shared" si="146"/>
        <v>387198.93999999989</v>
      </c>
      <c r="N236" s="126">
        <f t="shared" si="146"/>
        <v>3465205.9100000006</v>
      </c>
      <c r="O236" s="126">
        <f t="shared" si="146"/>
        <v>284731.40363636363</v>
      </c>
      <c r="P236" s="126">
        <f t="shared" si="146"/>
        <v>3370054.4509090926</v>
      </c>
      <c r="Q236" s="126">
        <f t="shared" si="146"/>
        <v>4375095.41</v>
      </c>
      <c r="R236" s="126">
        <f t="shared" si="146"/>
        <v>4212792.051</v>
      </c>
      <c r="S236" s="107">
        <f t="shared" si="146"/>
        <v>4079801.7471000003</v>
      </c>
      <c r="T236" s="39"/>
      <c r="U236" s="211"/>
      <c r="V236" s="24" t="s">
        <v>147</v>
      </c>
      <c r="W236" s="176">
        <f t="shared" ref="W236:AJ236" si="148">SUM(W230+W234)</f>
        <v>981640.74999999977</v>
      </c>
      <c r="X236" s="176">
        <f t="shared" si="148"/>
        <v>1489563.7099999997</v>
      </c>
      <c r="Y236" s="176">
        <f t="shared" si="148"/>
        <v>1714557.4000000001</v>
      </c>
      <c r="Z236" s="176">
        <f t="shared" si="148"/>
        <v>2144963.8100000005</v>
      </c>
      <c r="AA236" s="176">
        <f t="shared" si="148"/>
        <v>2685865.11</v>
      </c>
      <c r="AB236" s="176">
        <f t="shared" si="148"/>
        <v>2560317.8899999997</v>
      </c>
      <c r="AC236" s="176">
        <f t="shared" si="148"/>
        <v>2890855.93</v>
      </c>
      <c r="AD236" s="176">
        <f t="shared" si="148"/>
        <v>3151195.14</v>
      </c>
      <c r="AE236" s="176">
        <f t="shared" si="148"/>
        <v>3300053.02</v>
      </c>
      <c r="AF236" s="176">
        <f t="shared" si="148"/>
        <v>3563674.3399999994</v>
      </c>
      <c r="AG236" s="176">
        <f t="shared" si="148"/>
        <v>3376579.3299999996</v>
      </c>
      <c r="AH236" s="176">
        <f t="shared" si="148"/>
        <v>3033210.84</v>
      </c>
      <c r="AI236" s="176">
        <f t="shared" si="148"/>
        <v>3112108.9400000009</v>
      </c>
      <c r="AJ236" s="176">
        <f t="shared" si="148"/>
        <v>3589445.5200000005</v>
      </c>
    </row>
    <row r="237" spans="1:36" ht="15.95" customHeight="1" thickTop="1" thickBot="1" x14ac:dyDescent="0.25">
      <c r="A237" s="2"/>
      <c r="B237" s="6"/>
      <c r="C237" s="119"/>
      <c r="D237" s="119"/>
      <c r="E237" s="68"/>
      <c r="F237" s="68"/>
      <c r="G237" s="68"/>
      <c r="H237" s="119"/>
      <c r="I237"/>
      <c r="J237"/>
      <c r="K237" s="1"/>
      <c r="L237" s="119"/>
      <c r="M237" s="119"/>
      <c r="N237" s="119"/>
      <c r="O237" s="119"/>
      <c r="P237" s="119"/>
      <c r="Q237" s="68"/>
      <c r="R237" s="199"/>
      <c r="S237" s="68"/>
      <c r="T237" s="32"/>
      <c r="U237" s="2"/>
      <c r="V237" s="6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77"/>
      <c r="AJ237" s="119"/>
    </row>
    <row r="238" spans="1:36" ht="15.95" customHeight="1" x14ac:dyDescent="0.2">
      <c r="A238" s="211"/>
      <c r="B238" s="24" t="s">
        <v>88</v>
      </c>
      <c r="C238" s="101">
        <f>C54-C236</f>
        <v>747255</v>
      </c>
      <c r="D238" s="101">
        <f>D54-D236</f>
        <v>1326631.3299999991</v>
      </c>
      <c r="E238" s="64">
        <f>D238-C238</f>
        <v>579376.32999999914</v>
      </c>
      <c r="F238" s="101">
        <f t="shared" ref="F238:H238" si="149">F54-F236</f>
        <v>934824.58999999985</v>
      </c>
      <c r="G238" s="101">
        <f t="shared" si="149"/>
        <v>1737726.9808</v>
      </c>
      <c r="H238" s="101">
        <f t="shared" si="149"/>
        <v>286230.71920000017</v>
      </c>
      <c r="I238" s="235">
        <f>H238-G238</f>
        <v>-1451496.2615999999</v>
      </c>
      <c r="J238" s="236">
        <f>I238/G238</f>
        <v>-0.83528441328094727</v>
      </c>
      <c r="K238" s="51"/>
      <c r="L238" s="101">
        <f t="shared" ref="L238:S238" si="150">L54-L236</f>
        <v>1805338.0499999993</v>
      </c>
      <c r="M238" s="101">
        <f t="shared" si="150"/>
        <v>-156370.58999999991</v>
      </c>
      <c r="N238" s="101">
        <f t="shared" si="150"/>
        <v>1646917.9999999995</v>
      </c>
      <c r="O238" s="101">
        <f t="shared" si="150"/>
        <v>164121.64090909099</v>
      </c>
      <c r="P238" s="101">
        <f t="shared" si="150"/>
        <v>1954995.2509090905</v>
      </c>
      <c r="Q238" s="101">
        <f t="shared" si="150"/>
        <v>934824.58999999985</v>
      </c>
      <c r="R238" s="101">
        <f t="shared" si="150"/>
        <v>1532764.3790000007</v>
      </c>
      <c r="S238" s="64">
        <f t="shared" si="150"/>
        <v>296969.25289999973</v>
      </c>
      <c r="T238" s="39"/>
      <c r="U238" s="211"/>
      <c r="V238" s="24" t="s">
        <v>88</v>
      </c>
      <c r="W238" s="101">
        <f t="shared" ref="W238:AJ238" si="151">W54-W236</f>
        <v>540449.67000000062</v>
      </c>
      <c r="X238" s="101">
        <f t="shared" si="151"/>
        <v>1192678.5800000003</v>
      </c>
      <c r="Y238" s="101">
        <f t="shared" si="151"/>
        <v>1736809.2499999993</v>
      </c>
      <c r="Z238" s="101">
        <f t="shared" si="151"/>
        <v>2236661.5499999989</v>
      </c>
      <c r="AA238" s="101">
        <f t="shared" si="151"/>
        <v>4508690.5599999987</v>
      </c>
      <c r="AB238" s="101">
        <f t="shared" si="151"/>
        <v>1435855.4600000004</v>
      </c>
      <c r="AC238" s="101">
        <f t="shared" si="151"/>
        <v>1981355.3900000001</v>
      </c>
      <c r="AD238" s="101">
        <f t="shared" si="151"/>
        <v>1743298.5299999989</v>
      </c>
      <c r="AE238" s="101">
        <f t="shared" si="151"/>
        <v>210181.23000000045</v>
      </c>
      <c r="AF238" s="101">
        <f t="shared" si="151"/>
        <v>521128.8600000008</v>
      </c>
      <c r="AG238" s="101">
        <f t="shared" si="151"/>
        <v>1141218.9000000008</v>
      </c>
      <c r="AH238" s="101">
        <f t="shared" si="151"/>
        <v>-417941.2200000002</v>
      </c>
      <c r="AI238" s="101">
        <f t="shared" si="151"/>
        <v>-891581.35000000056</v>
      </c>
      <c r="AJ238" s="101">
        <f t="shared" si="151"/>
        <v>1364881.3299999991</v>
      </c>
    </row>
    <row r="239" spans="1:36" ht="15.95" customHeight="1" x14ac:dyDescent="0.2">
      <c r="A239" s="2"/>
      <c r="B239" s="6"/>
      <c r="C239" s="119"/>
      <c r="D239" s="119"/>
      <c r="E239" s="68"/>
      <c r="F239" s="68"/>
      <c r="G239" s="68"/>
      <c r="H239" s="102"/>
      <c r="I239"/>
      <c r="J239"/>
      <c r="K239" s="39"/>
      <c r="L239" s="119"/>
      <c r="M239" s="119"/>
      <c r="N239" s="119"/>
      <c r="O239" s="119"/>
      <c r="P239" s="119"/>
      <c r="Q239" s="68"/>
      <c r="R239" s="199"/>
      <c r="S239" s="68"/>
      <c r="T239" s="150"/>
      <c r="U239" s="2"/>
      <c r="V239" s="6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19"/>
      <c r="AJ239" s="119"/>
    </row>
    <row r="240" spans="1:36" ht="15.95" customHeight="1" x14ac:dyDescent="0.25">
      <c r="A240" s="25"/>
      <c r="B240" s="24" t="s">
        <v>59</v>
      </c>
      <c r="C240" s="127"/>
      <c r="D240" s="127"/>
      <c r="E240" s="70"/>
      <c r="F240" s="70"/>
      <c r="G240" s="70"/>
      <c r="H240" s="121"/>
      <c r="I240"/>
      <c r="J240"/>
      <c r="K240" s="39"/>
      <c r="L240" s="121"/>
      <c r="M240" s="121"/>
      <c r="N240" s="121"/>
      <c r="O240" s="121"/>
      <c r="P240" s="121"/>
      <c r="Q240" s="70"/>
      <c r="R240" s="204"/>
      <c r="S240" s="70"/>
      <c r="T240" s="150"/>
      <c r="U240" s="25"/>
      <c r="V240" s="24" t="s">
        <v>59</v>
      </c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25"/>
      <c r="AJ240" s="127"/>
    </row>
    <row r="241" spans="1:36" ht="15.95" customHeight="1" x14ac:dyDescent="0.2">
      <c r="A241" s="28">
        <v>0.1</v>
      </c>
      <c r="B241" s="10" t="s">
        <v>136</v>
      </c>
      <c r="C241" s="62">
        <v>278500</v>
      </c>
      <c r="D241" s="62">
        <v>278500</v>
      </c>
      <c r="E241" s="65">
        <f>D241-C241</f>
        <v>0</v>
      </c>
      <c r="F241" s="65">
        <v>278500</v>
      </c>
      <c r="G241" s="65">
        <v>278500</v>
      </c>
      <c r="H241" s="201">
        <v>278500</v>
      </c>
      <c r="I241" s="235">
        <f t="shared" ref="I241:I243" si="152">H241-G241</f>
        <v>0</v>
      </c>
      <c r="J241" s="236">
        <f t="shared" ref="J241:J243" si="153">I241/G241</f>
        <v>0</v>
      </c>
      <c r="K241" s="51"/>
      <c r="L241" s="62">
        <v>278500</v>
      </c>
      <c r="M241" s="62">
        <v>0</v>
      </c>
      <c r="N241" s="62">
        <f>L241+M241</f>
        <v>278500</v>
      </c>
      <c r="O241" s="62">
        <f t="shared" ref="O241:O242" si="154">(L241/11)*1</f>
        <v>25318.18181818182</v>
      </c>
      <c r="P241" s="62">
        <f>L241+O241</f>
        <v>303818.18181818182</v>
      </c>
      <c r="Q241" s="65">
        <v>278500</v>
      </c>
      <c r="R241" s="201">
        <v>278500</v>
      </c>
      <c r="S241" s="65">
        <v>278500</v>
      </c>
      <c r="T241" s="152"/>
      <c r="U241" s="28">
        <v>0.1</v>
      </c>
      <c r="V241" s="10" t="s">
        <v>136</v>
      </c>
      <c r="W241" s="163">
        <v>700000</v>
      </c>
      <c r="X241" s="163">
        <v>700000</v>
      </c>
      <c r="Y241" s="163">
        <v>1600000</v>
      </c>
      <c r="Z241" s="163">
        <v>2000000</v>
      </c>
      <c r="AA241" s="163">
        <v>4700000</v>
      </c>
      <c r="AB241" s="163">
        <v>1200000</v>
      </c>
      <c r="AC241" s="163">
        <v>800000</v>
      </c>
      <c r="AD241" s="163">
        <v>800000</v>
      </c>
      <c r="AE241" s="163">
        <v>430000</v>
      </c>
      <c r="AF241" s="163">
        <v>133000</v>
      </c>
      <c r="AG241" s="163">
        <v>200000</v>
      </c>
      <c r="AH241" s="93">
        <v>0</v>
      </c>
      <c r="AI241" s="93">
        <v>0</v>
      </c>
      <c r="AJ241" s="62">
        <v>278500</v>
      </c>
    </row>
    <row r="242" spans="1:36" ht="15.95" customHeight="1" thickBot="1" x14ac:dyDescent="0.25">
      <c r="A242" s="28">
        <v>0.1</v>
      </c>
      <c r="B242" s="10" t="s">
        <v>137</v>
      </c>
      <c r="C242" s="85">
        <v>316124</v>
      </c>
      <c r="D242" s="85">
        <v>316124</v>
      </c>
      <c r="E242" s="79">
        <f>D242-C242</f>
        <v>0</v>
      </c>
      <c r="F242" s="61">
        <v>421330.5</v>
      </c>
      <c r="G242" s="65">
        <v>421331</v>
      </c>
      <c r="H242" s="202">
        <v>22667.5</v>
      </c>
      <c r="I242" s="235">
        <f t="shared" si="152"/>
        <v>-398663.5</v>
      </c>
      <c r="J242" s="236">
        <f t="shared" si="153"/>
        <v>-0.94620025585584733</v>
      </c>
      <c r="K242" s="51"/>
      <c r="L242" s="85">
        <v>421331</v>
      </c>
      <c r="M242" s="85">
        <v>0</v>
      </c>
      <c r="N242" s="85">
        <f>L242+M242</f>
        <v>421331</v>
      </c>
      <c r="O242" s="62">
        <f t="shared" si="154"/>
        <v>38302.818181818184</v>
      </c>
      <c r="P242" s="85">
        <f>L242+O242</f>
        <v>459633.81818181818</v>
      </c>
      <c r="Q242" s="61">
        <v>421330.5</v>
      </c>
      <c r="R242" s="202"/>
      <c r="S242" s="61">
        <v>218816.5</v>
      </c>
      <c r="T242" s="39"/>
      <c r="U242" s="28">
        <v>0.1</v>
      </c>
      <c r="V242" s="10" t="s">
        <v>137</v>
      </c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60"/>
      <c r="AI242" s="60">
        <v>0</v>
      </c>
      <c r="AJ242" s="85">
        <v>316124</v>
      </c>
    </row>
    <row r="243" spans="1:36" ht="15.95" customHeight="1" x14ac:dyDescent="0.2">
      <c r="A243" s="28">
        <v>0.1</v>
      </c>
      <c r="B243" s="24" t="s">
        <v>111</v>
      </c>
      <c r="C243" s="101">
        <f t="shared" ref="C243" si="155">SUM(C241:C242)</f>
        <v>594624</v>
      </c>
      <c r="D243" s="101">
        <f t="shared" ref="D243:S243" si="156">SUM(D241:D242)</f>
        <v>594624</v>
      </c>
      <c r="E243" s="64">
        <f t="shared" ref="E243" si="157">SUM(E241:E242)</f>
        <v>0</v>
      </c>
      <c r="F243" s="101">
        <f t="shared" si="156"/>
        <v>699830.5</v>
      </c>
      <c r="G243" s="101">
        <f t="shared" si="156"/>
        <v>699831</v>
      </c>
      <c r="H243" s="64">
        <f t="shared" ref="H243" si="158">SUM(H241:H242)</f>
        <v>301167.5</v>
      </c>
      <c r="I243" s="235">
        <f t="shared" si="152"/>
        <v>-398663.5</v>
      </c>
      <c r="J243" s="236">
        <f t="shared" si="153"/>
        <v>-0.56965681714585381</v>
      </c>
      <c r="K243" s="39"/>
      <c r="L243" s="101">
        <f t="shared" si="156"/>
        <v>699831</v>
      </c>
      <c r="M243" s="101">
        <f t="shared" si="156"/>
        <v>0</v>
      </c>
      <c r="N243" s="101">
        <f t="shared" si="156"/>
        <v>699831</v>
      </c>
      <c r="O243" s="101">
        <f t="shared" si="156"/>
        <v>63621</v>
      </c>
      <c r="P243" s="101">
        <f t="shared" si="156"/>
        <v>763452</v>
      </c>
      <c r="Q243" s="101">
        <f t="shared" si="156"/>
        <v>699830.5</v>
      </c>
      <c r="R243" s="101">
        <f t="shared" si="156"/>
        <v>278500</v>
      </c>
      <c r="S243" s="64">
        <f t="shared" si="156"/>
        <v>497316.5</v>
      </c>
      <c r="T243" s="39"/>
      <c r="U243" s="28">
        <v>0.1</v>
      </c>
      <c r="V243" s="24" t="s">
        <v>111</v>
      </c>
      <c r="W243" s="101">
        <f t="shared" ref="W243:AJ243" si="159">SUM(W241:W242)</f>
        <v>700000</v>
      </c>
      <c r="X243" s="101">
        <f t="shared" si="159"/>
        <v>700000</v>
      </c>
      <c r="Y243" s="101">
        <f t="shared" si="159"/>
        <v>1600000</v>
      </c>
      <c r="Z243" s="101">
        <f t="shared" si="159"/>
        <v>2000000</v>
      </c>
      <c r="AA243" s="101">
        <f t="shared" si="159"/>
        <v>4700000</v>
      </c>
      <c r="AB243" s="101">
        <f t="shared" si="159"/>
        <v>1200000</v>
      </c>
      <c r="AC243" s="101">
        <f t="shared" si="159"/>
        <v>800000</v>
      </c>
      <c r="AD243" s="101">
        <f t="shared" si="159"/>
        <v>800000</v>
      </c>
      <c r="AE243" s="101">
        <f t="shared" si="159"/>
        <v>430000</v>
      </c>
      <c r="AF243" s="101">
        <f t="shared" si="159"/>
        <v>133000</v>
      </c>
      <c r="AG243" s="101">
        <f t="shared" si="159"/>
        <v>200000</v>
      </c>
      <c r="AH243" s="101">
        <f t="shared" si="159"/>
        <v>0</v>
      </c>
      <c r="AI243" s="101">
        <f t="shared" si="159"/>
        <v>0</v>
      </c>
      <c r="AJ243" s="101">
        <f t="shared" si="159"/>
        <v>594624</v>
      </c>
    </row>
    <row r="244" spans="1:36" ht="15.95" customHeight="1" x14ac:dyDescent="0.2">
      <c r="A244" s="57"/>
      <c r="B244" s="22"/>
      <c r="C244" s="125"/>
      <c r="D244" s="125"/>
      <c r="E244" s="77"/>
      <c r="F244" s="77"/>
      <c r="G244" s="77"/>
      <c r="H244" s="227"/>
      <c r="I244"/>
      <c r="J244"/>
      <c r="K244" s="43"/>
      <c r="L244" s="84"/>
      <c r="M244" s="84"/>
      <c r="N244" s="84"/>
      <c r="O244" s="84"/>
      <c r="P244" s="84"/>
      <c r="Q244" s="77"/>
      <c r="R244" s="203"/>
      <c r="S244" s="77"/>
      <c r="T244" s="39"/>
      <c r="U244" s="57"/>
      <c r="V244" s="22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78"/>
      <c r="AJ244" s="125"/>
    </row>
    <row r="245" spans="1:36" ht="15.95" customHeight="1" x14ac:dyDescent="0.25">
      <c r="A245" s="209"/>
      <c r="B245" s="24" t="s">
        <v>236</v>
      </c>
      <c r="C245" s="88"/>
      <c r="D245" s="88">
        <f>SUM(D236+D243)</f>
        <v>4222319.5200000005</v>
      </c>
      <c r="E245" s="225"/>
      <c r="F245" s="225"/>
      <c r="G245" s="88">
        <f t="shared" ref="G245:H245" si="160">SUM(G236+G243)</f>
        <v>4585085.0492000002</v>
      </c>
      <c r="H245" s="88">
        <f t="shared" si="160"/>
        <v>4493490.7807999998</v>
      </c>
      <c r="I245" s="235">
        <f>H245-G245</f>
        <v>-91594.268400000408</v>
      </c>
      <c r="J245" s="236">
        <f>I245/G245</f>
        <v>-1.9976569118599373E-2</v>
      </c>
      <c r="K245" s="229"/>
      <c r="L245" s="124">
        <f>L236+L243</f>
        <v>3831876.4400000009</v>
      </c>
      <c r="M245" s="124">
        <f t="shared" ref="M245:Q245" si="161">M236+M243</f>
        <v>387198.93999999989</v>
      </c>
      <c r="N245" s="124">
        <f t="shared" si="161"/>
        <v>4165036.9100000006</v>
      </c>
      <c r="O245" s="124">
        <f t="shared" si="161"/>
        <v>348352.40363636363</v>
      </c>
      <c r="P245" s="124">
        <f t="shared" si="161"/>
        <v>4133506.4509090926</v>
      </c>
      <c r="Q245" s="124">
        <f t="shared" si="161"/>
        <v>5074925.91</v>
      </c>
      <c r="R245" s="203"/>
      <c r="S245" s="77"/>
      <c r="T245" s="39"/>
      <c r="U245" s="57"/>
      <c r="V245" s="22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44"/>
      <c r="AJ245" s="125"/>
    </row>
    <row r="246" spans="1:36" ht="15.95" customHeight="1" x14ac:dyDescent="0.2">
      <c r="A246" s="57"/>
      <c r="B246" s="16"/>
      <c r="C246" s="125"/>
      <c r="D246" s="125"/>
      <c r="E246" s="77"/>
      <c r="F246" s="77"/>
      <c r="G246" s="77"/>
      <c r="H246" s="68"/>
      <c r="I246"/>
      <c r="J246"/>
      <c r="K246" s="43"/>
      <c r="L246" s="84"/>
      <c r="M246" s="84"/>
      <c r="N246" s="84"/>
      <c r="O246" s="84"/>
      <c r="P246" s="84"/>
      <c r="Q246" s="77"/>
      <c r="R246" s="203"/>
      <c r="S246" s="77"/>
      <c r="T246" s="39"/>
      <c r="U246" s="57"/>
      <c r="V246" s="22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44"/>
      <c r="AJ246" s="125"/>
    </row>
    <row r="247" spans="1:36" ht="15.95" customHeight="1" x14ac:dyDescent="0.2">
      <c r="A247" s="209"/>
      <c r="B247" s="24" t="s">
        <v>121</v>
      </c>
      <c r="C247" s="119"/>
      <c r="D247" s="119"/>
      <c r="E247" s="68"/>
      <c r="F247" s="68"/>
      <c r="G247" s="68"/>
      <c r="H247" s="94"/>
      <c r="I247"/>
      <c r="J247"/>
      <c r="K247" s="43"/>
      <c r="L247" s="125"/>
      <c r="M247" s="119"/>
      <c r="N247" s="119"/>
      <c r="O247" s="119"/>
      <c r="P247" s="119"/>
      <c r="Q247" s="68"/>
      <c r="R247" s="199"/>
      <c r="S247" s="68"/>
      <c r="T247" s="39"/>
      <c r="U247" s="209"/>
      <c r="V247" s="24" t="s">
        <v>121</v>
      </c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25"/>
      <c r="AJ247" s="119"/>
    </row>
    <row r="248" spans="1:36" ht="15.95" customHeight="1" x14ac:dyDescent="0.2">
      <c r="A248" s="212"/>
      <c r="B248" s="12" t="s">
        <v>122</v>
      </c>
      <c r="C248" s="62">
        <v>712563</v>
      </c>
      <c r="D248" s="62">
        <v>712563</v>
      </c>
      <c r="E248" s="65">
        <f>D248-C248</f>
        <v>0</v>
      </c>
      <c r="F248" s="65">
        <v>712563</v>
      </c>
      <c r="G248" s="65">
        <v>712563</v>
      </c>
      <c r="H248" s="65">
        <v>712563</v>
      </c>
      <c r="I248" s="235">
        <f>H248-G248</f>
        <v>0</v>
      </c>
      <c r="J248" s="236">
        <f>I248/G248</f>
        <v>0</v>
      </c>
      <c r="K248" s="51"/>
      <c r="L248" s="71">
        <v>712563</v>
      </c>
      <c r="M248" s="124"/>
      <c r="N248" s="124"/>
      <c r="O248" s="62">
        <f t="shared" ref="O248:O249" si="162">(L248/11)*1</f>
        <v>64778.454545454544</v>
      </c>
      <c r="P248" s="124"/>
      <c r="Q248" s="65">
        <v>712563</v>
      </c>
      <c r="R248" s="65">
        <v>712563</v>
      </c>
      <c r="S248" s="65">
        <v>712563</v>
      </c>
      <c r="T248" s="39"/>
      <c r="U248" s="212"/>
      <c r="V248" s="12" t="s">
        <v>122</v>
      </c>
      <c r="W248" s="163">
        <v>0</v>
      </c>
      <c r="X248" s="163">
        <v>0</v>
      </c>
      <c r="Y248" s="163">
        <v>0</v>
      </c>
      <c r="Z248" s="163">
        <v>0</v>
      </c>
      <c r="AA248" s="163">
        <v>0</v>
      </c>
      <c r="AB248" s="163">
        <v>0</v>
      </c>
      <c r="AC248" s="163">
        <v>800201.66</v>
      </c>
      <c r="AD248" s="163">
        <v>1004535.32</v>
      </c>
      <c r="AE248" s="163">
        <v>202258.08</v>
      </c>
      <c r="AF248" s="163">
        <v>462284.09</v>
      </c>
      <c r="AG248" s="163">
        <v>1093535</v>
      </c>
      <c r="AH248" s="93">
        <v>744.84</v>
      </c>
      <c r="AI248" s="62">
        <v>67123.679999999993</v>
      </c>
      <c r="AJ248" s="62">
        <v>712563</v>
      </c>
    </row>
    <row r="249" spans="1:36" ht="15.95" customHeight="1" thickBot="1" x14ac:dyDescent="0.25">
      <c r="A249" s="212"/>
      <c r="B249" s="12" t="s">
        <v>141</v>
      </c>
      <c r="C249" s="85">
        <v>316124</v>
      </c>
      <c r="D249" s="85">
        <v>316124</v>
      </c>
      <c r="E249" s="79">
        <f>D249-C249</f>
        <v>0</v>
      </c>
      <c r="F249" s="61">
        <v>421330.5</v>
      </c>
      <c r="G249" s="65">
        <v>421331</v>
      </c>
      <c r="H249" s="61">
        <v>22667.5</v>
      </c>
      <c r="I249" s="235">
        <f t="shared" ref="I249:I250" si="163">H249-G249</f>
        <v>-398663.5</v>
      </c>
      <c r="J249" s="236">
        <f t="shared" ref="J249:J250" si="164">I249/G249</f>
        <v>-0.94620025585584733</v>
      </c>
      <c r="K249" s="51"/>
      <c r="L249" s="108">
        <v>421331</v>
      </c>
      <c r="M249" s="126"/>
      <c r="N249" s="62">
        <f>L248+M248</f>
        <v>712563</v>
      </c>
      <c r="O249" s="62">
        <f t="shared" si="162"/>
        <v>38302.818181818184</v>
      </c>
      <c r="P249" s="62">
        <f>L248+O249</f>
        <v>750865.81818181823</v>
      </c>
      <c r="Q249" s="61">
        <v>421330.5</v>
      </c>
      <c r="R249" s="61"/>
      <c r="S249" s="61">
        <v>218816.5</v>
      </c>
      <c r="T249" s="39"/>
      <c r="U249" s="212"/>
      <c r="V249" s="12" t="s">
        <v>141</v>
      </c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60"/>
      <c r="AI249" s="85"/>
      <c r="AJ249" s="85">
        <v>316124</v>
      </c>
    </row>
    <row r="250" spans="1:36" ht="15.95" customHeight="1" x14ac:dyDescent="0.2">
      <c r="A250" s="211"/>
      <c r="B250" s="9" t="s">
        <v>112</v>
      </c>
      <c r="C250" s="101">
        <f t="shared" ref="C250" si="165">SUM(C248:C249)</f>
        <v>1028687</v>
      </c>
      <c r="D250" s="101">
        <f t="shared" ref="D250:S250" si="166">SUM(D248:D249)</f>
        <v>1028687</v>
      </c>
      <c r="E250" s="64">
        <f>D250-C250</f>
        <v>0</v>
      </c>
      <c r="F250" s="101">
        <f t="shared" si="166"/>
        <v>1133893.5</v>
      </c>
      <c r="G250" s="101">
        <f t="shared" si="166"/>
        <v>1133894</v>
      </c>
      <c r="H250" s="101">
        <f t="shared" ref="H250" si="167">SUM(H248:H249)</f>
        <v>735230.5</v>
      </c>
      <c r="I250" s="235">
        <f t="shared" si="163"/>
        <v>-398663.5</v>
      </c>
      <c r="J250" s="236">
        <f t="shared" si="164"/>
        <v>-0.351587979123269</v>
      </c>
      <c r="K250" s="39"/>
      <c r="L250" s="101">
        <f t="shared" si="166"/>
        <v>1133894</v>
      </c>
      <c r="M250" s="101">
        <f t="shared" si="166"/>
        <v>0</v>
      </c>
      <c r="N250" s="101">
        <f t="shared" si="166"/>
        <v>712563</v>
      </c>
      <c r="O250" s="101">
        <f t="shared" si="166"/>
        <v>103081.27272727274</v>
      </c>
      <c r="P250" s="101">
        <f t="shared" si="166"/>
        <v>750865.81818181823</v>
      </c>
      <c r="Q250" s="101">
        <f t="shared" si="166"/>
        <v>1133893.5</v>
      </c>
      <c r="R250" s="101">
        <f t="shared" si="166"/>
        <v>712563</v>
      </c>
      <c r="S250" s="64">
        <f t="shared" si="166"/>
        <v>931379.5</v>
      </c>
      <c r="T250" s="39"/>
      <c r="U250" s="211"/>
      <c r="V250" s="9" t="s">
        <v>112</v>
      </c>
      <c r="W250" s="101">
        <f t="shared" ref="W250:AJ250" si="168">SUM(W248:W249)</f>
        <v>0</v>
      </c>
      <c r="X250" s="101">
        <f t="shared" si="168"/>
        <v>0</v>
      </c>
      <c r="Y250" s="101">
        <f t="shared" si="168"/>
        <v>0</v>
      </c>
      <c r="Z250" s="101">
        <f t="shared" si="168"/>
        <v>0</v>
      </c>
      <c r="AA250" s="101">
        <f t="shared" si="168"/>
        <v>0</v>
      </c>
      <c r="AB250" s="101">
        <f t="shared" si="168"/>
        <v>0</v>
      </c>
      <c r="AC250" s="101">
        <f t="shared" si="168"/>
        <v>800201.66</v>
      </c>
      <c r="AD250" s="101">
        <f t="shared" si="168"/>
        <v>1004535.32</v>
      </c>
      <c r="AE250" s="101">
        <f t="shared" si="168"/>
        <v>202258.08</v>
      </c>
      <c r="AF250" s="101">
        <f t="shared" si="168"/>
        <v>462284.09</v>
      </c>
      <c r="AG250" s="101">
        <f t="shared" si="168"/>
        <v>1093535</v>
      </c>
      <c r="AH250" s="101">
        <f t="shared" si="168"/>
        <v>744.84</v>
      </c>
      <c r="AI250" s="101">
        <f t="shared" si="168"/>
        <v>67123.679999999993</v>
      </c>
      <c r="AJ250" s="101">
        <f t="shared" si="168"/>
        <v>1028687</v>
      </c>
    </row>
    <row r="251" spans="1:36" ht="15.95" customHeight="1" thickBot="1" x14ac:dyDescent="0.25">
      <c r="A251" s="47"/>
      <c r="B251" s="6"/>
      <c r="C251" s="119"/>
      <c r="D251" s="119"/>
      <c r="E251" s="68"/>
      <c r="F251" s="68"/>
      <c r="G251" s="68"/>
      <c r="H251" s="119"/>
      <c r="I251"/>
      <c r="J251"/>
      <c r="K251" s="39"/>
      <c r="L251" s="119"/>
      <c r="M251" s="119"/>
      <c r="N251" s="119"/>
      <c r="O251" s="119"/>
      <c r="P251" s="119"/>
      <c r="Q251" s="68"/>
      <c r="R251" s="199"/>
      <c r="S251" s="68"/>
      <c r="T251" s="72"/>
      <c r="U251" s="47"/>
      <c r="V251" s="6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20"/>
      <c r="AI251" s="119"/>
      <c r="AJ251" s="119"/>
    </row>
    <row r="252" spans="1:36" ht="32.1" customHeight="1" x14ac:dyDescent="0.2">
      <c r="A252" s="211"/>
      <c r="B252" s="95" t="s">
        <v>139</v>
      </c>
      <c r="C252" s="96">
        <f>C236+C243+C250</f>
        <v>5892692.0999999996</v>
      </c>
      <c r="D252" s="96">
        <f>D236+D243+D250</f>
        <v>5251006.5200000005</v>
      </c>
      <c r="E252" s="64">
        <f>D252-C252</f>
        <v>-641685.57999999914</v>
      </c>
      <c r="F252" s="96">
        <f>F236+F243+F250</f>
        <v>6208819.4100000001</v>
      </c>
      <c r="G252" s="96">
        <f>G236+G243+G250</f>
        <v>5718979.0492000002</v>
      </c>
      <c r="H252" s="96">
        <f>H236+H243+H250</f>
        <v>5228721.2807999998</v>
      </c>
      <c r="I252" s="235">
        <f>H252-G252</f>
        <v>-490257.76840000041</v>
      </c>
      <c r="J252" s="236">
        <f>I252/G252</f>
        <v>-8.5724700891950306E-2</v>
      </c>
      <c r="K252" s="39"/>
      <c r="L252" s="96">
        <f t="shared" ref="L252:S252" si="169">L236+L243+L250</f>
        <v>4965770.4400000013</v>
      </c>
      <c r="M252" s="96">
        <f t="shared" si="169"/>
        <v>387198.93999999989</v>
      </c>
      <c r="N252" s="96">
        <f t="shared" si="169"/>
        <v>4877599.91</v>
      </c>
      <c r="O252" s="96">
        <f t="shared" si="169"/>
        <v>451433.67636363639</v>
      </c>
      <c r="P252" s="96">
        <f t="shared" si="169"/>
        <v>4884372.2690909104</v>
      </c>
      <c r="Q252" s="96">
        <f t="shared" si="169"/>
        <v>6208819.4100000001</v>
      </c>
      <c r="R252" s="96">
        <f t="shared" si="169"/>
        <v>5203855.051</v>
      </c>
      <c r="S252" s="223">
        <f t="shared" si="169"/>
        <v>5508497.7471000003</v>
      </c>
      <c r="T252" s="72"/>
      <c r="U252" s="211"/>
      <c r="V252" s="95" t="s">
        <v>139</v>
      </c>
      <c r="W252" s="96">
        <f t="shared" ref="W252:AJ252" si="170">W236+W243+W250</f>
        <v>1681640.7499999998</v>
      </c>
      <c r="X252" s="96">
        <f t="shared" si="170"/>
        <v>2189563.71</v>
      </c>
      <c r="Y252" s="96">
        <f t="shared" si="170"/>
        <v>3314557.4000000004</v>
      </c>
      <c r="Z252" s="96">
        <f t="shared" si="170"/>
        <v>4144963.8100000005</v>
      </c>
      <c r="AA252" s="96">
        <f t="shared" si="170"/>
        <v>7385865.1099999994</v>
      </c>
      <c r="AB252" s="96">
        <f t="shared" si="170"/>
        <v>3760317.8899999997</v>
      </c>
      <c r="AC252" s="96">
        <f t="shared" si="170"/>
        <v>4491057.59</v>
      </c>
      <c r="AD252" s="96">
        <f t="shared" si="170"/>
        <v>4955730.46</v>
      </c>
      <c r="AE252" s="96">
        <f t="shared" si="170"/>
        <v>3932311.1</v>
      </c>
      <c r="AF252" s="96">
        <f t="shared" si="170"/>
        <v>4158958.4299999992</v>
      </c>
      <c r="AG252" s="96">
        <f t="shared" si="170"/>
        <v>4670114.33</v>
      </c>
      <c r="AH252" s="96">
        <f t="shared" si="170"/>
        <v>3033955.6799999997</v>
      </c>
      <c r="AI252" s="96">
        <f t="shared" si="170"/>
        <v>3179232.620000001</v>
      </c>
      <c r="AJ252" s="96">
        <f t="shared" si="170"/>
        <v>5212756.5200000005</v>
      </c>
    </row>
    <row r="253" spans="1:36" ht="15.95" customHeight="1" thickBot="1" x14ac:dyDescent="0.3">
      <c r="A253" s="47"/>
      <c r="B253" s="16"/>
      <c r="C253" s="119"/>
      <c r="D253" s="119"/>
      <c r="E253" s="68"/>
      <c r="F253" s="68"/>
      <c r="G253" s="68"/>
      <c r="H253" s="84"/>
      <c r="I253"/>
      <c r="J253"/>
      <c r="K253" s="49"/>
      <c r="L253" s="119"/>
      <c r="M253" s="119"/>
      <c r="N253" s="119"/>
      <c r="O253" s="119"/>
      <c r="P253" s="119"/>
      <c r="Q253" s="68"/>
      <c r="R253" s="199"/>
      <c r="S253" s="68"/>
      <c r="T253" s="39"/>
      <c r="U253" s="47"/>
      <c r="V253" s="16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20"/>
      <c r="AJ253" s="119"/>
    </row>
    <row r="254" spans="1:36" ht="15.95" customHeight="1" x14ac:dyDescent="0.25">
      <c r="A254" s="211"/>
      <c r="B254" s="24" t="s">
        <v>118</v>
      </c>
      <c r="C254" s="105">
        <f>C56-C252</f>
        <v>-1.2663999982178211</v>
      </c>
      <c r="D254" s="105">
        <f>D56-D252</f>
        <v>846165.32999999914</v>
      </c>
      <c r="E254" s="64">
        <f>D254-C254</f>
        <v>846166.59639999736</v>
      </c>
      <c r="F254" s="105">
        <f>F56-F252</f>
        <v>-0.20999999903142452</v>
      </c>
      <c r="G254" s="105">
        <f>G56-G252</f>
        <v>750167.31079999916</v>
      </c>
      <c r="H254" s="105">
        <f>H56-H252</f>
        <v>2.9999999329447746E-2</v>
      </c>
      <c r="I254" s="235">
        <f>H254-G254</f>
        <v>-750167.28079999983</v>
      </c>
      <c r="J254" s="236">
        <f>I254/G254</f>
        <v>-0.99999996000892211</v>
      </c>
      <c r="K254" s="49"/>
      <c r="L254" s="105">
        <f t="shared" ref="L254:S254" si="171">L56-L252</f>
        <v>-28386.950000001118</v>
      </c>
      <c r="M254" s="105">
        <f t="shared" si="171"/>
        <v>-156370.58999999991</v>
      </c>
      <c r="N254" s="105">
        <f t="shared" si="171"/>
        <v>234524</v>
      </c>
      <c r="O254" s="105">
        <f t="shared" si="171"/>
        <v>-2580.6318181817769</v>
      </c>
      <c r="P254" s="105">
        <f t="shared" si="171"/>
        <v>440677.43272727262</v>
      </c>
      <c r="Q254" s="105">
        <f t="shared" si="171"/>
        <v>-0.20999999903142452</v>
      </c>
      <c r="R254" s="105">
        <f t="shared" si="171"/>
        <v>1426116.7089999998</v>
      </c>
      <c r="S254" s="224">
        <f t="shared" si="171"/>
        <v>-1131726.7471000003</v>
      </c>
      <c r="T254" s="39"/>
      <c r="U254" s="211"/>
      <c r="V254" s="24" t="s">
        <v>118</v>
      </c>
      <c r="W254" s="105">
        <f t="shared" ref="W254:AJ254" si="172">W56-W252</f>
        <v>707654.67000000062</v>
      </c>
      <c r="X254" s="105">
        <f t="shared" si="172"/>
        <v>1200333.58</v>
      </c>
      <c r="Y254" s="105">
        <f t="shared" si="172"/>
        <v>1440455.7699999996</v>
      </c>
      <c r="Z254" s="105">
        <f t="shared" si="172"/>
        <v>1780658.0699999984</v>
      </c>
      <c r="AA254" s="105">
        <f t="shared" si="172"/>
        <v>1720797.08</v>
      </c>
      <c r="AB254" s="105">
        <f t="shared" si="172"/>
        <v>2172489.9800000004</v>
      </c>
      <c r="AC254" s="105">
        <f t="shared" si="172"/>
        <v>2480509.040000001</v>
      </c>
      <c r="AD254" s="105">
        <f t="shared" si="172"/>
        <v>2620491.5899999989</v>
      </c>
      <c r="AE254" s="105">
        <f t="shared" si="172"/>
        <v>2337006.1700000004</v>
      </c>
      <c r="AF254" s="105">
        <f t="shared" si="172"/>
        <v>2431682.7100000014</v>
      </c>
      <c r="AG254" s="105">
        <f t="shared" si="172"/>
        <v>2384673.6100000013</v>
      </c>
      <c r="AH254" s="105">
        <f t="shared" si="172"/>
        <v>1965986.6800000016</v>
      </c>
      <c r="AI254" s="105">
        <f t="shared" si="172"/>
        <v>1010564.9699999993</v>
      </c>
      <c r="AJ254" s="105">
        <f t="shared" si="172"/>
        <v>884415.32999999914</v>
      </c>
    </row>
    <row r="255" spans="1:36" ht="15.95" customHeight="1" x14ac:dyDescent="0.2">
      <c r="A255" s="27"/>
      <c r="B255" s="46"/>
      <c r="C255" s="84"/>
      <c r="D255" s="84"/>
      <c r="E255" s="72"/>
      <c r="F255" s="72"/>
      <c r="G255" s="72"/>
      <c r="H255" s="119"/>
      <c r="I255"/>
      <c r="J255"/>
      <c r="K255" s="1"/>
      <c r="L255" s="125"/>
      <c r="M255" s="84"/>
      <c r="N255" s="84"/>
      <c r="O255" s="84"/>
      <c r="P255" s="84"/>
      <c r="Q255" s="72"/>
      <c r="R255" s="198"/>
      <c r="S255" s="72"/>
      <c r="T255" s="39"/>
      <c r="U255" s="27"/>
      <c r="V255" s="46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75"/>
      <c r="AJ255" s="84"/>
    </row>
    <row r="256" spans="1:36" ht="15.95" customHeight="1" x14ac:dyDescent="0.25">
      <c r="A256" s="213"/>
      <c r="B256" s="24" t="s">
        <v>89</v>
      </c>
      <c r="C256" s="88">
        <f>C14+C234</f>
        <v>144514.62640000001</v>
      </c>
      <c r="D256" s="88">
        <f>D14+D234</f>
        <v>167604</v>
      </c>
      <c r="E256" s="71">
        <f>D256-C256</f>
        <v>23089.373599999992</v>
      </c>
      <c r="F256" s="88">
        <f>F230*3%</f>
        <v>130601.01</v>
      </c>
      <c r="G256" s="88">
        <f>G230*3%</f>
        <v>118044.40919999999</v>
      </c>
      <c r="H256" s="88">
        <f>H230*3%</f>
        <v>125544.69</v>
      </c>
      <c r="I256" s="235">
        <f>H256-G256</f>
        <v>7500.2808000000077</v>
      </c>
      <c r="J256" s="236">
        <f>I256/G256</f>
        <v>6.3537789301757186E-2</v>
      </c>
      <c r="K256" s="1"/>
      <c r="L256" s="88">
        <f t="shared" ref="L256:S256" si="173">L230*3%</f>
        <v>93961.363200000022</v>
      </c>
      <c r="M256" s="88">
        <f t="shared" si="173"/>
        <v>12289.948199999995</v>
      </c>
      <c r="N256" s="88">
        <f t="shared" si="173"/>
        <v>103956.17730000001</v>
      </c>
      <c r="O256" s="88">
        <f t="shared" si="173"/>
        <v>8541.9421090909091</v>
      </c>
      <c r="P256" s="88">
        <f t="shared" si="173"/>
        <v>101101.63352727277</v>
      </c>
      <c r="Q256" s="88">
        <f t="shared" si="173"/>
        <v>130601.01</v>
      </c>
      <c r="R256" s="88">
        <f t="shared" si="173"/>
        <v>127584.351</v>
      </c>
      <c r="S256" s="225">
        <f t="shared" si="173"/>
        <v>118829.1771</v>
      </c>
      <c r="T256" s="91"/>
      <c r="U256" s="213"/>
      <c r="V256" s="24" t="s">
        <v>89</v>
      </c>
      <c r="W256" s="93">
        <f t="shared" ref="W256:AJ256" si="174">W14+W234</f>
        <v>45663</v>
      </c>
      <c r="X256" s="93">
        <f t="shared" si="174"/>
        <v>126130</v>
      </c>
      <c r="Y256" s="93">
        <f t="shared" si="174"/>
        <v>126358.48</v>
      </c>
      <c r="Z256" s="93">
        <f t="shared" si="174"/>
        <v>154266.48000000001</v>
      </c>
      <c r="AA256" s="93">
        <f t="shared" si="174"/>
        <v>238654.48</v>
      </c>
      <c r="AB256" s="93">
        <f t="shared" si="174"/>
        <v>142702.48000000001</v>
      </c>
      <c r="AC256" s="93">
        <f t="shared" si="174"/>
        <v>362003</v>
      </c>
      <c r="AD256" s="93">
        <f t="shared" si="174"/>
        <v>307423.95999999996</v>
      </c>
      <c r="AE256" s="93">
        <f t="shared" si="174"/>
        <v>274139</v>
      </c>
      <c r="AF256" s="93">
        <f t="shared" si="174"/>
        <v>227851</v>
      </c>
      <c r="AG256" s="93">
        <f t="shared" si="174"/>
        <v>122544.06</v>
      </c>
      <c r="AH256" s="93">
        <f t="shared" si="174"/>
        <v>78649</v>
      </c>
      <c r="AI256" s="93">
        <f t="shared" si="174"/>
        <v>141982</v>
      </c>
      <c r="AJ256" s="93">
        <f t="shared" si="174"/>
        <v>167604</v>
      </c>
    </row>
    <row r="257" spans="1:36" ht="15.95" customHeight="1" x14ac:dyDescent="0.2">
      <c r="A257" s="2"/>
      <c r="B257" s="6"/>
      <c r="C257" s="119"/>
      <c r="D257" s="119"/>
      <c r="E257" s="68"/>
      <c r="F257" s="68"/>
      <c r="G257" s="68"/>
      <c r="H257" s="119"/>
      <c r="I257"/>
      <c r="J257"/>
      <c r="K257" s="1"/>
      <c r="L257" s="119"/>
      <c r="M257" s="119"/>
      <c r="N257" s="119"/>
      <c r="O257" s="119"/>
      <c r="P257" s="119"/>
      <c r="Q257" s="68"/>
      <c r="R257" s="199"/>
      <c r="S257" s="199"/>
      <c r="T257" s="39"/>
      <c r="U257" s="2"/>
      <c r="V257" s="6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79"/>
      <c r="AJ257" s="119"/>
    </row>
    <row r="258" spans="1:36" ht="15.95" customHeight="1" x14ac:dyDescent="0.2">
      <c r="A258" s="213"/>
      <c r="B258" s="24" t="s">
        <v>90</v>
      </c>
      <c r="C258" s="124">
        <f>SUM(C12+C250)</f>
        <v>4592246.3</v>
      </c>
      <c r="D258" s="124">
        <f>SUM(D12+D250)</f>
        <v>4660115</v>
      </c>
      <c r="E258" s="71">
        <f>D258-C258</f>
        <v>67868.700000000186</v>
      </c>
      <c r="F258" s="124">
        <f>SUM(F12+F250)</f>
        <v>5793263.0999999996</v>
      </c>
      <c r="G258" s="124">
        <f>SUM(G12+G250)</f>
        <v>5794009</v>
      </c>
      <c r="H258" s="124">
        <f>SUM(H12+H250)</f>
        <v>6529239.5</v>
      </c>
      <c r="I258" s="235">
        <f>H258-G258</f>
        <v>735230.5</v>
      </c>
      <c r="J258" s="236">
        <f>I258/G258</f>
        <v>0.12689495304546472</v>
      </c>
      <c r="K258" s="1"/>
      <c r="L258" s="124">
        <f t="shared" ref="L258:S258" si="175">SUM(L12+L250)</f>
        <v>1133894</v>
      </c>
      <c r="M258" s="124">
        <f t="shared" si="175"/>
        <v>0</v>
      </c>
      <c r="N258" s="124">
        <f t="shared" si="175"/>
        <v>712563</v>
      </c>
      <c r="O258" s="124">
        <f t="shared" si="175"/>
        <v>103081.27272727274</v>
      </c>
      <c r="P258" s="124">
        <f t="shared" si="175"/>
        <v>750865.81818181823</v>
      </c>
      <c r="Q258" s="124">
        <f t="shared" si="175"/>
        <v>5793263.0999999996</v>
      </c>
      <c r="R258" s="124">
        <f t="shared" si="175"/>
        <v>5372678</v>
      </c>
      <c r="S258" s="71">
        <f t="shared" si="175"/>
        <v>931379.5</v>
      </c>
      <c r="T258" s="39"/>
      <c r="U258" s="213"/>
      <c r="V258" s="24" t="s">
        <v>90</v>
      </c>
      <c r="W258" s="124">
        <f t="shared" ref="W258:AJ258" si="176">SUM(W12+W250)</f>
        <v>0</v>
      </c>
      <c r="X258" s="124">
        <f t="shared" si="176"/>
        <v>0</v>
      </c>
      <c r="Y258" s="124">
        <f t="shared" si="176"/>
        <v>0</v>
      </c>
      <c r="Z258" s="124">
        <f t="shared" si="176"/>
        <v>0</v>
      </c>
      <c r="AA258" s="124">
        <f t="shared" si="176"/>
        <v>0</v>
      </c>
      <c r="AB258" s="124">
        <f t="shared" si="176"/>
        <v>0</v>
      </c>
      <c r="AC258" s="124">
        <f t="shared" si="176"/>
        <v>800201.66</v>
      </c>
      <c r="AD258" s="124">
        <f t="shared" si="176"/>
        <v>1804736.98</v>
      </c>
      <c r="AE258" s="124">
        <f t="shared" si="176"/>
        <v>2006995.06</v>
      </c>
      <c r="AF258" s="124">
        <f t="shared" si="176"/>
        <v>2469279.15</v>
      </c>
      <c r="AG258" s="124">
        <f t="shared" si="176"/>
        <v>3562814.15</v>
      </c>
      <c r="AH258" s="124">
        <f t="shared" si="176"/>
        <v>3563559.3</v>
      </c>
      <c r="AI258" s="124">
        <f t="shared" si="176"/>
        <v>3630682.68</v>
      </c>
      <c r="AJ258" s="124">
        <f t="shared" si="176"/>
        <v>4660115</v>
      </c>
    </row>
    <row r="259" spans="1:36" ht="15.95" customHeight="1" thickBot="1" x14ac:dyDescent="0.25">
      <c r="A259" s="2"/>
      <c r="B259" s="6"/>
      <c r="C259" s="119"/>
      <c r="D259" s="119"/>
      <c r="E259" s="68"/>
      <c r="F259" s="68"/>
      <c r="G259" s="68"/>
      <c r="H259" s="119"/>
      <c r="I259"/>
      <c r="J259"/>
      <c r="K259" s="1"/>
      <c r="L259" s="119"/>
      <c r="M259" s="119"/>
      <c r="N259" s="119"/>
      <c r="O259" s="119"/>
      <c r="P259" s="119"/>
      <c r="Q259" s="68"/>
      <c r="R259" s="199"/>
      <c r="S259" s="199"/>
      <c r="T259" s="39"/>
      <c r="U259" s="2"/>
      <c r="V259" s="6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20"/>
      <c r="AJ259" s="119"/>
    </row>
    <row r="260" spans="1:36" ht="15.95" customHeight="1" thickBot="1" x14ac:dyDescent="0.3">
      <c r="A260" s="82"/>
      <c r="B260" s="82" t="s">
        <v>71</v>
      </c>
      <c r="C260" s="128">
        <f t="shared" ref="C260" si="177">C254+C256+C258</f>
        <v>4736759.660000002</v>
      </c>
      <c r="D260" s="128">
        <f t="shared" ref="D260:S260" si="178">D254+D256+D258</f>
        <v>5673884.3299999991</v>
      </c>
      <c r="E260" s="73">
        <f>D260-C260</f>
        <v>937124.66999999713</v>
      </c>
      <c r="F260" s="128">
        <f t="shared" si="178"/>
        <v>5923863.9000000004</v>
      </c>
      <c r="G260" s="128">
        <f t="shared" si="178"/>
        <v>6662220.7199999988</v>
      </c>
      <c r="H260" s="128">
        <f t="shared" ref="H260" si="179">H254+H256+H258</f>
        <v>6654784.2199999997</v>
      </c>
      <c r="I260" s="235">
        <f>H260-G260</f>
        <v>-7436.4999999990687</v>
      </c>
      <c r="J260" s="236">
        <f>I260/G260</f>
        <v>-1.1162193977864892E-3</v>
      </c>
      <c r="K260" s="1"/>
      <c r="L260" s="128">
        <f t="shared" si="178"/>
        <v>1199468.4131999989</v>
      </c>
      <c r="M260" s="128">
        <f t="shared" si="178"/>
        <v>-144080.64179999992</v>
      </c>
      <c r="N260" s="128">
        <f t="shared" si="178"/>
        <v>1051043.1773000001</v>
      </c>
      <c r="O260" s="128">
        <f t="shared" si="178"/>
        <v>109042.58301818187</v>
      </c>
      <c r="P260" s="128">
        <f t="shared" si="178"/>
        <v>1292644.8844363636</v>
      </c>
      <c r="Q260" s="128">
        <f t="shared" si="178"/>
        <v>5923863.9000000004</v>
      </c>
      <c r="R260" s="128">
        <f t="shared" si="178"/>
        <v>6926379.0599999996</v>
      </c>
      <c r="S260" s="73">
        <f t="shared" si="178"/>
        <v>-81518.070000000298</v>
      </c>
      <c r="T260" s="43"/>
      <c r="U260" s="82"/>
      <c r="V260" s="82" t="s">
        <v>71</v>
      </c>
      <c r="W260" s="128">
        <f t="shared" ref="W260:AJ260" si="180">W254+W256+W258</f>
        <v>753317.67000000062</v>
      </c>
      <c r="X260" s="128">
        <f t="shared" si="180"/>
        <v>1326463.58</v>
      </c>
      <c r="Y260" s="128">
        <f t="shared" si="180"/>
        <v>1566814.2499999995</v>
      </c>
      <c r="Z260" s="128">
        <f t="shared" si="180"/>
        <v>1934924.5499999984</v>
      </c>
      <c r="AA260" s="128">
        <f t="shared" si="180"/>
        <v>1959451.56</v>
      </c>
      <c r="AB260" s="128">
        <f t="shared" si="180"/>
        <v>2315192.4600000004</v>
      </c>
      <c r="AC260" s="128">
        <f t="shared" si="180"/>
        <v>3642713.7000000011</v>
      </c>
      <c r="AD260" s="128">
        <f t="shared" si="180"/>
        <v>4732652.5299999993</v>
      </c>
      <c r="AE260" s="128">
        <f t="shared" si="180"/>
        <v>4618140.2300000004</v>
      </c>
      <c r="AF260" s="128">
        <f t="shared" si="180"/>
        <v>5128812.8600000013</v>
      </c>
      <c r="AG260" s="128">
        <f t="shared" si="180"/>
        <v>6070031.8200000012</v>
      </c>
      <c r="AH260" s="128">
        <f t="shared" si="180"/>
        <v>5608194.9800000014</v>
      </c>
      <c r="AI260" s="128">
        <f t="shared" si="180"/>
        <v>4783229.6499999994</v>
      </c>
      <c r="AJ260" s="128">
        <f t="shared" si="180"/>
        <v>5712134.3299999991</v>
      </c>
    </row>
    <row r="261" spans="1:36" ht="15.75" customHeight="1" thickTop="1" x14ac:dyDescent="0.2">
      <c r="A261" s="6"/>
      <c r="B261" s="46"/>
      <c r="D261" s="125"/>
      <c r="E261" s="77"/>
      <c r="F261" s="77"/>
      <c r="G261" s="77"/>
      <c r="H261" s="77"/>
      <c r="I261"/>
      <c r="J261"/>
      <c r="K261" s="1"/>
      <c r="L261" s="119"/>
      <c r="M261" s="84"/>
      <c r="N261" s="84"/>
      <c r="O261" s="84"/>
      <c r="P261" s="84"/>
      <c r="Q261" s="77"/>
      <c r="R261" s="203"/>
      <c r="S261" s="199"/>
      <c r="T261" s="43"/>
      <c r="U261" s="6"/>
      <c r="V261" s="46"/>
      <c r="AH261" s="180"/>
      <c r="AJ261" s="125"/>
    </row>
    <row r="262" spans="1:36" ht="15.75" x14ac:dyDescent="0.25">
      <c r="A262" s="135"/>
      <c r="B262" s="135"/>
      <c r="D262" s="119"/>
      <c r="E262" s="68"/>
      <c r="F262" s="68"/>
      <c r="G262" s="68"/>
      <c r="H262" s="68"/>
      <c r="I262"/>
      <c r="J262"/>
      <c r="K262" s="1"/>
      <c r="L262" s="129"/>
      <c r="M262" s="119"/>
      <c r="N262" s="119"/>
      <c r="O262" s="119"/>
      <c r="P262" s="119"/>
      <c r="Q262" s="68"/>
      <c r="R262" s="199"/>
      <c r="S262" s="203"/>
      <c r="T262" s="43"/>
      <c r="U262" s="135"/>
      <c r="V262" s="135"/>
      <c r="AJ262" s="119"/>
    </row>
    <row r="263" spans="1:36" ht="15.75" x14ac:dyDescent="0.25">
      <c r="A263" s="136"/>
      <c r="D263" s="119"/>
      <c r="E263" s="68"/>
      <c r="F263" s="68"/>
      <c r="G263" s="68"/>
      <c r="H263" s="68"/>
      <c r="I263"/>
      <c r="J263"/>
      <c r="K263" s="1"/>
      <c r="L263" s="119"/>
      <c r="M263" s="119"/>
      <c r="N263" s="119"/>
      <c r="O263" s="119"/>
      <c r="P263" s="119"/>
      <c r="Q263" s="68"/>
      <c r="R263" s="199"/>
      <c r="S263" s="203"/>
      <c r="T263" s="43"/>
      <c r="U263" s="136"/>
      <c r="AI263" s="125" t="s">
        <v>92</v>
      </c>
      <c r="AJ263" s="119"/>
    </row>
    <row r="264" spans="1:36" ht="15.75" x14ac:dyDescent="0.2">
      <c r="A264" s="89"/>
      <c r="B264" s="137"/>
      <c r="I264"/>
      <c r="J264"/>
      <c r="K264" s="1"/>
      <c r="M264" s="119"/>
      <c r="N264" s="119"/>
      <c r="O264" s="119"/>
      <c r="P264" s="119"/>
      <c r="R264" s="199"/>
      <c r="S264" s="203"/>
      <c r="U264" s="89"/>
      <c r="V264" s="137"/>
    </row>
    <row r="265" spans="1:36" s="48" customFormat="1" ht="15.75" x14ac:dyDescent="0.2">
      <c r="A265" s="89"/>
      <c r="B265" s="137"/>
      <c r="C265" s="76"/>
      <c r="D265" s="119"/>
      <c r="E265" s="68"/>
      <c r="F265" s="68"/>
      <c r="G265" s="68"/>
      <c r="H265" s="68"/>
      <c r="I265"/>
      <c r="J265"/>
      <c r="K265" s="1"/>
      <c r="L265" s="76"/>
      <c r="M265" s="119"/>
      <c r="N265" s="119"/>
      <c r="O265" s="119"/>
      <c r="P265" s="119"/>
      <c r="Q265" s="68"/>
      <c r="R265" s="199"/>
      <c r="S265" s="203"/>
      <c r="T265" s="34"/>
      <c r="U265" s="89"/>
      <c r="V265" s="137"/>
      <c r="W265" s="153"/>
      <c r="X265" s="153"/>
      <c r="Y265" s="153"/>
      <c r="Z265" s="153"/>
      <c r="AA265" s="153"/>
      <c r="AB265" s="153"/>
      <c r="AC265" s="153"/>
      <c r="AD265" s="154"/>
      <c r="AE265" s="154"/>
      <c r="AF265" s="153"/>
      <c r="AG265" s="153"/>
      <c r="AH265" s="155"/>
      <c r="AI265" s="125"/>
      <c r="AJ265" s="119"/>
    </row>
    <row r="266" spans="1:36" x14ac:dyDescent="0.2">
      <c r="A266" s="139"/>
      <c r="B266" s="139"/>
      <c r="D266" s="125"/>
      <c r="E266" s="77"/>
      <c r="F266" s="77"/>
      <c r="G266" s="77"/>
      <c r="H266" s="77"/>
      <c r="I266"/>
      <c r="J266"/>
      <c r="K266" s="1"/>
      <c r="M266" s="84"/>
      <c r="N266" s="84"/>
      <c r="O266" s="84"/>
      <c r="P266" s="84"/>
      <c r="Q266" s="77"/>
      <c r="R266" s="203"/>
      <c r="U266" s="139"/>
      <c r="V266" s="139"/>
      <c r="AJ266" s="125"/>
    </row>
    <row r="267" spans="1:36" ht="15.75" customHeight="1" x14ac:dyDescent="0.2">
      <c r="A267" s="89"/>
      <c r="B267" s="137"/>
      <c r="D267" s="125"/>
      <c r="E267" s="77"/>
      <c r="F267" s="77"/>
      <c r="G267" s="77"/>
      <c r="H267" s="77"/>
      <c r="I267"/>
      <c r="J267"/>
      <c r="K267" s="1"/>
      <c r="M267" s="125"/>
      <c r="N267" s="125"/>
      <c r="O267" s="125"/>
      <c r="P267" s="125"/>
      <c r="Q267" s="77"/>
      <c r="R267" s="203"/>
      <c r="U267" s="89"/>
      <c r="V267" s="137"/>
      <c r="AJ267" s="125"/>
    </row>
    <row r="268" spans="1:36" x14ac:dyDescent="0.2">
      <c r="A268" s="89"/>
      <c r="B268" s="137"/>
      <c r="D268" s="125"/>
      <c r="E268" s="77"/>
      <c r="F268" s="77"/>
      <c r="G268" s="77"/>
      <c r="H268" s="77"/>
      <c r="I268"/>
      <c r="J268"/>
      <c r="K268" s="1"/>
      <c r="M268" s="84"/>
      <c r="N268" s="84"/>
      <c r="O268" s="84"/>
      <c r="P268" s="84"/>
      <c r="Q268" s="77"/>
      <c r="R268" s="203"/>
      <c r="U268" s="89"/>
      <c r="V268" s="137"/>
      <c r="AJ268" s="125"/>
    </row>
    <row r="269" spans="1:36" x14ac:dyDescent="0.2">
      <c r="A269" s="89"/>
      <c r="B269" s="137"/>
      <c r="D269" s="125"/>
      <c r="E269" s="77"/>
      <c r="F269" s="77"/>
      <c r="G269" s="77"/>
      <c r="H269" s="77"/>
      <c r="I269"/>
      <c r="J269"/>
      <c r="K269" s="1"/>
      <c r="L269" s="84"/>
      <c r="M269" s="84"/>
      <c r="N269" s="84"/>
      <c r="O269" s="84"/>
      <c r="P269" s="84"/>
      <c r="Q269" s="77"/>
      <c r="R269" s="203"/>
      <c r="U269" s="89"/>
      <c r="V269" s="137"/>
      <c r="AJ269" s="125"/>
    </row>
    <row r="270" spans="1:36" x14ac:dyDescent="0.2">
      <c r="A270" s="89"/>
      <c r="B270" s="137"/>
      <c r="E270" s="140"/>
      <c r="F270" s="140"/>
      <c r="G270" s="140"/>
      <c r="H270" s="140"/>
      <c r="I270"/>
      <c r="J270"/>
      <c r="K270" s="1"/>
      <c r="Q270" s="140"/>
      <c r="U270" s="89"/>
      <c r="V270" s="137"/>
    </row>
    <row r="271" spans="1:36" x14ac:dyDescent="0.2">
      <c r="A271" s="89"/>
      <c r="B271" s="137"/>
      <c r="E271" s="140"/>
      <c r="F271" s="140"/>
      <c r="G271" s="140"/>
      <c r="H271" s="140"/>
      <c r="I271"/>
      <c r="J271"/>
      <c r="K271" s="1"/>
      <c r="Q271" s="140"/>
      <c r="U271" s="89"/>
      <c r="V271" s="137"/>
    </row>
    <row r="272" spans="1:36" x14ac:dyDescent="0.2">
      <c r="A272" s="89"/>
      <c r="B272" s="137"/>
      <c r="E272" s="140"/>
      <c r="F272" s="140"/>
      <c r="G272" s="140"/>
      <c r="H272" s="140"/>
      <c r="I272"/>
      <c r="J272"/>
      <c r="K272" s="1"/>
      <c r="Q272" s="140"/>
      <c r="U272" s="89"/>
      <c r="V272" s="137"/>
    </row>
    <row r="273" spans="1:34" x14ac:dyDescent="0.2">
      <c r="A273" s="89"/>
      <c r="B273" s="137"/>
      <c r="E273" s="140"/>
      <c r="F273" s="140"/>
      <c r="G273" s="140"/>
      <c r="H273" s="140"/>
      <c r="I273"/>
      <c r="J273"/>
      <c r="K273" s="1"/>
      <c r="Q273" s="140"/>
      <c r="U273" s="89"/>
      <c r="V273" s="137"/>
    </row>
    <row r="274" spans="1:34" x14ac:dyDescent="0.2">
      <c r="A274" s="89"/>
      <c r="B274" s="137"/>
      <c r="E274" s="140"/>
      <c r="F274" s="140"/>
      <c r="G274" s="140"/>
      <c r="H274" s="140"/>
      <c r="I274"/>
      <c r="J274"/>
      <c r="K274" s="1"/>
      <c r="Q274" s="140"/>
      <c r="U274" s="89"/>
      <c r="V274" s="137"/>
    </row>
    <row r="275" spans="1:34" x14ac:dyDescent="0.2">
      <c r="A275" s="89"/>
      <c r="B275" s="137"/>
      <c r="E275" s="140"/>
      <c r="F275" s="140"/>
      <c r="G275" s="140"/>
      <c r="H275" s="140"/>
      <c r="I275"/>
      <c r="J275"/>
      <c r="K275" s="1"/>
      <c r="Q275" s="140"/>
      <c r="U275" s="89"/>
      <c r="V275" s="137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x14ac:dyDescent="0.2">
      <c r="A276" s="89"/>
      <c r="B276" s="137"/>
      <c r="E276" s="140"/>
      <c r="F276" s="140"/>
      <c r="G276" s="140"/>
      <c r="H276" s="140"/>
      <c r="I276"/>
      <c r="J276"/>
      <c r="K276" s="1"/>
      <c r="Q276" s="140"/>
      <c r="U276" s="89"/>
      <c r="V276" s="137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x14ac:dyDescent="0.2">
      <c r="A277" s="89"/>
      <c r="B277" s="137"/>
      <c r="E277" s="140"/>
      <c r="F277" s="140"/>
      <c r="G277" s="140"/>
      <c r="H277" s="140"/>
      <c r="I277"/>
      <c r="J277"/>
      <c r="K277" s="1"/>
      <c r="Q277" s="140"/>
      <c r="U277" s="89"/>
      <c r="V277" s="13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x14ac:dyDescent="0.2">
      <c r="A278" s="89"/>
      <c r="B278" s="137"/>
      <c r="E278" s="140"/>
      <c r="F278" s="140"/>
      <c r="G278" s="140"/>
      <c r="H278" s="140"/>
      <c r="I278"/>
      <c r="J278"/>
      <c r="K278" s="1"/>
      <c r="Q278" s="140"/>
      <c r="U278" s="89"/>
      <c r="V278" s="137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x14ac:dyDescent="0.2">
      <c r="A279" s="89"/>
      <c r="B279" s="137"/>
      <c r="E279" s="140"/>
      <c r="F279" s="140"/>
      <c r="G279" s="140"/>
      <c r="H279" s="140"/>
      <c r="I279"/>
      <c r="J279"/>
      <c r="K279" s="1"/>
      <c r="Q279" s="140"/>
      <c r="U279" s="89"/>
      <c r="V279" s="137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x14ac:dyDescent="0.2">
      <c r="A280" s="89"/>
      <c r="B280" s="137"/>
      <c r="E280" s="140"/>
      <c r="F280" s="140"/>
      <c r="G280" s="140"/>
      <c r="H280" s="140"/>
      <c r="I280"/>
      <c r="J280"/>
      <c r="K280" s="1"/>
      <c r="Q280" s="140"/>
      <c r="U280" s="89"/>
      <c r="V280" s="137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x14ac:dyDescent="0.2">
      <c r="A281" s="89"/>
      <c r="B281" s="137"/>
      <c r="E281" s="140"/>
      <c r="F281" s="140"/>
      <c r="G281" s="140"/>
      <c r="H281" s="140"/>
      <c r="I281"/>
      <c r="J281"/>
      <c r="K281" s="1"/>
      <c r="Q281" s="140"/>
      <c r="U281" s="89"/>
      <c r="V281" s="137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x14ac:dyDescent="0.2">
      <c r="A282" s="89"/>
      <c r="B282" s="137"/>
      <c r="E282" s="140"/>
      <c r="F282" s="140"/>
      <c r="G282" s="140"/>
      <c r="H282" s="140"/>
      <c r="I282"/>
      <c r="J282"/>
      <c r="K282" s="1"/>
      <c r="Q282" s="140"/>
      <c r="U282" s="89"/>
      <c r="V282" s="137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x14ac:dyDescent="0.2">
      <c r="A283" s="89"/>
      <c r="B283" s="137"/>
      <c r="E283" s="140"/>
      <c r="F283" s="140"/>
      <c r="G283" s="140"/>
      <c r="H283" s="140"/>
      <c r="I283"/>
      <c r="J283"/>
      <c r="K283" s="1"/>
      <c r="Q283" s="140"/>
      <c r="U283" s="89"/>
      <c r="V283" s="137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x14ac:dyDescent="0.2">
      <c r="A284" s="89"/>
      <c r="B284" s="137"/>
      <c r="E284" s="140"/>
      <c r="F284" s="140"/>
      <c r="G284" s="140"/>
      <c r="H284" s="140"/>
      <c r="I284"/>
      <c r="J284"/>
      <c r="K284" s="1"/>
      <c r="Q284" s="140"/>
      <c r="U284" s="89"/>
      <c r="V284" s="137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x14ac:dyDescent="0.2">
      <c r="A285" s="89"/>
      <c r="B285" s="137"/>
      <c r="E285" s="140"/>
      <c r="F285" s="140"/>
      <c r="G285" s="140"/>
      <c r="H285" s="140"/>
      <c r="I285"/>
      <c r="J285"/>
      <c r="K285" s="1"/>
      <c r="Q285" s="140"/>
      <c r="U285" s="89"/>
      <c r="V285" s="137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x14ac:dyDescent="0.2">
      <c r="A286" s="89"/>
      <c r="B286" s="137"/>
      <c r="E286" s="140"/>
      <c r="F286" s="140"/>
      <c r="G286" s="140"/>
      <c r="H286" s="140"/>
      <c r="I286"/>
      <c r="J286"/>
      <c r="K286" s="1"/>
      <c r="Q286" s="140"/>
      <c r="U286" s="89"/>
      <c r="V286" s="137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x14ac:dyDescent="0.2">
      <c r="A287" s="89"/>
      <c r="B287" s="137"/>
      <c r="E287" s="140"/>
      <c r="F287" s="140"/>
      <c r="G287" s="140"/>
      <c r="H287" s="140"/>
      <c r="I287"/>
      <c r="J287"/>
      <c r="K287" s="1"/>
      <c r="Q287" s="140"/>
      <c r="U287" s="89"/>
      <c r="V287" s="13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x14ac:dyDescent="0.2">
      <c r="A288" s="89"/>
      <c r="B288" s="137"/>
      <c r="E288" s="140"/>
      <c r="F288" s="140"/>
      <c r="G288" s="140"/>
      <c r="H288" s="140"/>
      <c r="I288" s="48"/>
      <c r="J288" s="48"/>
      <c r="K288" s="1"/>
      <c r="Q288" s="140"/>
      <c r="U288" s="89"/>
      <c r="V288" s="137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x14ac:dyDescent="0.2">
      <c r="A289" s="89"/>
      <c r="B289" s="137"/>
      <c r="E289" s="140"/>
      <c r="F289" s="140"/>
      <c r="G289" s="140"/>
      <c r="H289" s="140"/>
      <c r="I289" s="48"/>
      <c r="J289" s="48"/>
      <c r="K289" s="1"/>
      <c r="Q289" s="140"/>
      <c r="U289" s="89"/>
      <c r="V289" s="137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x14ac:dyDescent="0.2">
      <c r="A290" s="89"/>
      <c r="B290" s="137"/>
      <c r="E290" s="140"/>
      <c r="F290" s="140"/>
      <c r="G290" s="140"/>
      <c r="H290" s="140"/>
      <c r="I290" s="48"/>
      <c r="J290" s="48"/>
      <c r="K290" s="1"/>
      <c r="Q290" s="140"/>
      <c r="U290" s="89"/>
      <c r="V290" s="137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x14ac:dyDescent="0.2">
      <c r="A291" s="89"/>
      <c r="B291" s="137"/>
      <c r="E291" s="140"/>
      <c r="F291" s="140"/>
      <c r="G291" s="140"/>
      <c r="H291" s="140"/>
      <c r="I291" s="48"/>
      <c r="J291" s="48"/>
      <c r="K291" s="1"/>
      <c r="Q291" s="140"/>
      <c r="U291" s="89"/>
      <c r="V291" s="137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x14ac:dyDescent="0.2">
      <c r="A292" s="89"/>
      <c r="B292" s="137"/>
      <c r="E292" s="140"/>
      <c r="F292" s="140"/>
      <c r="G292" s="140"/>
      <c r="H292" s="140"/>
      <c r="I292" s="48"/>
      <c r="J292" s="48"/>
      <c r="K292" s="1"/>
      <c r="Q292" s="140"/>
      <c r="U292" s="89"/>
      <c r="V292" s="137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x14ac:dyDescent="0.2">
      <c r="A293" s="89"/>
      <c r="B293" s="137"/>
      <c r="E293" s="140"/>
      <c r="F293" s="140"/>
      <c r="G293" s="140"/>
      <c r="H293" s="140"/>
      <c r="I293" s="48"/>
      <c r="J293" s="48"/>
      <c r="K293" s="1"/>
      <c r="Q293" s="140"/>
      <c r="U293" s="89"/>
      <c r="V293" s="137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x14ac:dyDescent="0.2">
      <c r="A294" s="89"/>
      <c r="B294" s="137"/>
      <c r="E294" s="140"/>
      <c r="F294" s="140"/>
      <c r="G294" s="140"/>
      <c r="H294" s="140"/>
      <c r="I294" s="48"/>
      <c r="J294" s="48"/>
      <c r="K294" s="1"/>
      <c r="Q294" s="140"/>
      <c r="U294" s="89"/>
      <c r="V294" s="137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x14ac:dyDescent="0.2">
      <c r="A295" s="89"/>
      <c r="B295" s="137"/>
      <c r="E295" s="140"/>
      <c r="F295" s="140"/>
      <c r="G295" s="140"/>
      <c r="H295" s="140"/>
      <c r="I295" s="48"/>
      <c r="J295" s="48"/>
      <c r="K295" s="1"/>
      <c r="Q295" s="140"/>
      <c r="U295" s="89"/>
      <c r="V295" s="137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x14ac:dyDescent="0.2">
      <c r="A296" s="89"/>
      <c r="B296" s="137"/>
      <c r="E296" s="140"/>
      <c r="F296" s="140"/>
      <c r="G296" s="140"/>
      <c r="H296" s="140"/>
      <c r="I296" s="48"/>
      <c r="J296" s="48"/>
      <c r="K296" s="1"/>
      <c r="Q296" s="140"/>
      <c r="U296" s="89"/>
      <c r="V296" s="137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x14ac:dyDescent="0.2">
      <c r="A297" s="89"/>
      <c r="B297" s="137"/>
      <c r="E297" s="140"/>
      <c r="F297" s="140"/>
      <c r="G297" s="140"/>
      <c r="H297" s="140"/>
      <c r="I297" s="48"/>
      <c r="J297" s="48"/>
      <c r="K297" s="1"/>
      <c r="Q297" s="140"/>
      <c r="U297" s="89"/>
      <c r="V297" s="13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x14ac:dyDescent="0.2">
      <c r="A298" s="89"/>
      <c r="B298" s="137"/>
      <c r="E298" s="140"/>
      <c r="F298" s="140"/>
      <c r="G298" s="140"/>
      <c r="H298" s="140"/>
      <c r="I298" s="48"/>
      <c r="J298" s="48"/>
      <c r="K298" s="1"/>
      <c r="Q298" s="140"/>
      <c r="U298" s="89"/>
      <c r="V298" s="137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x14ac:dyDescent="0.2">
      <c r="A299" s="89"/>
      <c r="B299" s="137"/>
      <c r="E299" s="140"/>
      <c r="F299" s="140"/>
      <c r="G299" s="140"/>
      <c r="H299" s="140"/>
      <c r="I299" s="48"/>
      <c r="J299" s="48"/>
      <c r="K299" s="1"/>
      <c r="Q299" s="140"/>
      <c r="U299" s="89"/>
      <c r="V299" s="137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x14ac:dyDescent="0.2">
      <c r="A300" s="89"/>
      <c r="B300" s="137"/>
      <c r="E300" s="140"/>
      <c r="F300" s="140"/>
      <c r="G300" s="140"/>
      <c r="H300" s="140"/>
      <c r="I300" s="48"/>
      <c r="J300" s="48"/>
      <c r="K300" s="1"/>
      <c r="Q300" s="140"/>
      <c r="U300" s="89"/>
      <c r="V300" s="137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x14ac:dyDescent="0.2">
      <c r="A301" s="89"/>
      <c r="B301" s="137"/>
      <c r="E301" s="140"/>
      <c r="F301" s="140"/>
      <c r="G301" s="140"/>
      <c r="H301" s="140"/>
      <c r="I301" s="48"/>
      <c r="J301" s="48"/>
      <c r="K301" s="1"/>
      <c r="Q301" s="140"/>
      <c r="U301" s="89"/>
      <c r="V301" s="137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x14ac:dyDescent="0.2">
      <c r="A302" s="89"/>
      <c r="B302" s="137"/>
      <c r="E302" s="140"/>
      <c r="F302" s="140"/>
      <c r="G302" s="140"/>
      <c r="H302" s="140"/>
      <c r="I302" s="48"/>
      <c r="J302" s="48"/>
      <c r="K302" s="1"/>
      <c r="Q302" s="140"/>
      <c r="U302" s="89"/>
      <c r="V302" s="137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x14ac:dyDescent="0.2">
      <c r="A303" s="89"/>
      <c r="B303" s="137"/>
      <c r="E303" s="140"/>
      <c r="F303" s="140"/>
      <c r="G303" s="140"/>
      <c r="H303" s="140"/>
      <c r="I303" s="48"/>
      <c r="J303" s="48"/>
      <c r="K303" s="1"/>
      <c r="Q303" s="140"/>
      <c r="U303" s="89"/>
      <c r="V303" s="137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x14ac:dyDescent="0.2">
      <c r="A304" s="89"/>
      <c r="B304" s="137"/>
      <c r="E304" s="140"/>
      <c r="F304" s="140"/>
      <c r="G304" s="140"/>
      <c r="H304" s="140"/>
      <c r="I304" s="48"/>
      <c r="J304" s="48"/>
      <c r="K304" s="1"/>
      <c r="Q304" s="140"/>
      <c r="U304" s="89"/>
      <c r="V304" s="137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x14ac:dyDescent="0.2">
      <c r="A305" s="89"/>
      <c r="B305" s="137"/>
      <c r="E305" s="140"/>
      <c r="F305" s="140"/>
      <c r="G305" s="140"/>
      <c r="H305" s="140"/>
      <c r="I305" s="48"/>
      <c r="J305" s="48"/>
      <c r="K305" s="1"/>
      <c r="Q305" s="140"/>
      <c r="U305" s="89"/>
      <c r="V305" s="137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x14ac:dyDescent="0.2">
      <c r="A306" s="89"/>
      <c r="B306" s="137"/>
      <c r="E306" s="140"/>
      <c r="F306" s="140"/>
      <c r="G306" s="140"/>
      <c r="H306" s="140"/>
      <c r="I306" s="48"/>
      <c r="J306" s="48"/>
      <c r="K306" s="1"/>
      <c r="Q306" s="140"/>
      <c r="U306" s="89"/>
      <c r="V306" s="137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x14ac:dyDescent="0.2">
      <c r="A307" s="89"/>
      <c r="B307" s="137"/>
      <c r="E307" s="140"/>
      <c r="F307" s="140"/>
      <c r="G307" s="140"/>
      <c r="H307" s="140"/>
      <c r="I307" s="48"/>
      <c r="J307" s="48"/>
      <c r="K307" s="1"/>
      <c r="Q307" s="140"/>
      <c r="U307" s="89"/>
      <c r="V307" s="13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x14ac:dyDescent="0.2">
      <c r="A308" s="89"/>
      <c r="B308" s="137"/>
      <c r="E308" s="140"/>
      <c r="F308" s="140"/>
      <c r="G308" s="140"/>
      <c r="H308" s="140"/>
      <c r="I308" s="48"/>
      <c r="J308" s="48"/>
      <c r="K308" s="1"/>
      <c r="Q308" s="140"/>
      <c r="U308" s="89"/>
      <c r="V308" s="137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x14ac:dyDescent="0.2">
      <c r="A309" s="89"/>
      <c r="B309" s="137"/>
      <c r="E309" s="140"/>
      <c r="F309" s="140"/>
      <c r="G309" s="140"/>
      <c r="H309" s="140"/>
      <c r="I309" s="48"/>
      <c r="J309" s="48"/>
      <c r="K309" s="1"/>
      <c r="Q309" s="140"/>
      <c r="U309" s="89"/>
      <c r="V309" s="137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x14ac:dyDescent="0.2">
      <c r="A310" s="89"/>
      <c r="B310" s="137"/>
      <c r="E310" s="140"/>
      <c r="F310" s="140"/>
      <c r="G310" s="140"/>
      <c r="H310" s="140"/>
      <c r="I310" s="48"/>
      <c r="J310" s="48"/>
      <c r="K310" s="1"/>
      <c r="Q310" s="140"/>
      <c r="U310" s="89"/>
      <c r="V310" s="137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x14ac:dyDescent="0.2">
      <c r="A311" s="89"/>
      <c r="B311" s="137"/>
      <c r="E311" s="140"/>
      <c r="F311" s="140"/>
      <c r="G311" s="140"/>
      <c r="H311" s="140"/>
      <c r="I311" s="48"/>
      <c r="J311" s="48"/>
      <c r="K311" s="1"/>
      <c r="Q311" s="140"/>
      <c r="U311" s="89"/>
      <c r="V311" s="137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x14ac:dyDescent="0.2">
      <c r="A312" s="89"/>
      <c r="B312" s="137"/>
      <c r="E312" s="140"/>
      <c r="F312" s="140"/>
      <c r="G312" s="140"/>
      <c r="H312" s="140"/>
      <c r="I312" s="48"/>
      <c r="J312" s="48"/>
      <c r="K312" s="1"/>
      <c r="Q312" s="140"/>
      <c r="U312" s="89"/>
      <c r="V312" s="137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x14ac:dyDescent="0.2">
      <c r="A313" s="89"/>
      <c r="B313" s="137"/>
      <c r="E313" s="140"/>
      <c r="F313" s="140"/>
      <c r="G313" s="140"/>
      <c r="H313" s="140"/>
      <c r="I313" s="48"/>
      <c r="J313" s="48"/>
      <c r="K313" s="1"/>
      <c r="Q313" s="140"/>
      <c r="U313" s="89"/>
      <c r="V313" s="137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x14ac:dyDescent="0.2">
      <c r="A314" s="89"/>
      <c r="B314" s="137"/>
      <c r="E314" s="140"/>
      <c r="F314" s="140"/>
      <c r="G314" s="140"/>
      <c r="H314" s="140"/>
      <c r="I314" s="48"/>
      <c r="J314" s="48"/>
      <c r="K314" s="35"/>
      <c r="Q314" s="140"/>
      <c r="U314" s="89"/>
      <c r="V314" s="137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x14ac:dyDescent="0.2">
      <c r="A315" s="89"/>
      <c r="B315" s="137"/>
      <c r="E315" s="140"/>
      <c r="F315" s="140"/>
      <c r="G315" s="140"/>
      <c r="H315" s="140"/>
      <c r="I315" s="48"/>
      <c r="J315" s="48"/>
      <c r="K315" s="35"/>
      <c r="Q315" s="140"/>
      <c r="U315" s="89"/>
      <c r="V315" s="137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x14ac:dyDescent="0.2">
      <c r="A316" s="89"/>
      <c r="B316" s="137"/>
      <c r="E316" s="140"/>
      <c r="F316" s="140"/>
      <c r="G316" s="140"/>
      <c r="H316" s="140"/>
      <c r="I316" s="48"/>
      <c r="J316" s="48"/>
      <c r="K316" s="35"/>
      <c r="Q316" s="140"/>
      <c r="U316" s="89"/>
      <c r="V316" s="137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x14ac:dyDescent="0.2">
      <c r="A317" s="89"/>
      <c r="B317" s="137"/>
      <c r="E317" s="140"/>
      <c r="F317" s="140"/>
      <c r="G317" s="140"/>
      <c r="H317" s="140"/>
      <c r="I317" s="48"/>
      <c r="J317" s="48"/>
      <c r="K317" s="35"/>
      <c r="Q317" s="140"/>
      <c r="U317" s="89"/>
      <c r="V317" s="13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x14ac:dyDescent="0.2">
      <c r="A318" s="89"/>
      <c r="B318" s="137"/>
      <c r="E318" s="140"/>
      <c r="F318" s="140"/>
      <c r="G318" s="140"/>
      <c r="H318" s="140"/>
      <c r="I318" s="48"/>
      <c r="J318" s="48"/>
      <c r="K318" s="35"/>
      <c r="Q318" s="140"/>
      <c r="U318" s="89"/>
      <c r="V318" s="137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x14ac:dyDescent="0.2">
      <c r="A319" s="89"/>
      <c r="B319" s="137"/>
      <c r="E319" s="140"/>
      <c r="F319" s="140"/>
      <c r="G319" s="140"/>
      <c r="H319" s="140"/>
      <c r="I319" s="48"/>
      <c r="J319" s="48"/>
      <c r="K319" s="35"/>
      <c r="Q319" s="140"/>
      <c r="U319" s="89"/>
      <c r="V319" s="137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x14ac:dyDescent="0.2">
      <c r="A320" s="89"/>
      <c r="B320" s="137"/>
      <c r="E320" s="140"/>
      <c r="F320" s="140"/>
      <c r="G320" s="140"/>
      <c r="H320" s="140"/>
      <c r="I320" s="48"/>
      <c r="J320" s="48"/>
      <c r="K320" s="35"/>
      <c r="Q320" s="140"/>
      <c r="U320" s="89"/>
      <c r="V320" s="137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x14ac:dyDescent="0.2">
      <c r="A321" s="89"/>
      <c r="B321" s="137"/>
      <c r="E321" s="140"/>
      <c r="F321" s="140"/>
      <c r="G321" s="140"/>
      <c r="H321" s="140"/>
      <c r="I321" s="48"/>
      <c r="J321" s="48"/>
      <c r="K321" s="35"/>
      <c r="Q321" s="140"/>
      <c r="U321" s="89"/>
      <c r="V321" s="137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x14ac:dyDescent="0.2">
      <c r="A322" s="89"/>
      <c r="B322" s="137"/>
      <c r="E322" s="140"/>
      <c r="F322" s="140"/>
      <c r="G322" s="140"/>
      <c r="H322" s="140"/>
      <c r="I322" s="48"/>
      <c r="J322" s="48"/>
      <c r="K322" s="35"/>
      <c r="Q322" s="140"/>
      <c r="U322" s="89"/>
      <c r="V322" s="137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x14ac:dyDescent="0.2">
      <c r="A323" s="89"/>
      <c r="B323" s="137"/>
      <c r="E323" s="140"/>
      <c r="F323" s="140"/>
      <c r="G323" s="140"/>
      <c r="H323" s="140"/>
      <c r="I323" s="48"/>
      <c r="J323" s="48"/>
      <c r="K323" s="35"/>
      <c r="Q323" s="140"/>
      <c r="U323" s="89"/>
      <c r="V323" s="137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x14ac:dyDescent="0.2">
      <c r="A324" s="89"/>
      <c r="B324" s="137"/>
      <c r="E324" s="140"/>
      <c r="F324" s="140"/>
      <c r="G324" s="140"/>
      <c r="H324" s="140"/>
      <c r="I324" s="48"/>
      <c r="J324" s="48"/>
      <c r="K324" s="35"/>
      <c r="Q324" s="140"/>
      <c r="U324" s="89"/>
      <c r="V324" s="137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x14ac:dyDescent="0.2">
      <c r="A325" s="89"/>
      <c r="B325" s="137"/>
      <c r="E325" s="140"/>
      <c r="F325" s="140"/>
      <c r="G325" s="140"/>
      <c r="H325" s="140"/>
      <c r="I325" s="48"/>
      <c r="J325" s="48"/>
      <c r="K325" s="35"/>
      <c r="Q325" s="140"/>
      <c r="U325" s="89"/>
      <c r="V325" s="137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x14ac:dyDescent="0.2">
      <c r="A326" s="89"/>
      <c r="B326" s="137"/>
      <c r="E326" s="140"/>
      <c r="F326" s="140"/>
      <c r="G326" s="140"/>
      <c r="H326" s="140"/>
      <c r="I326" s="48"/>
      <c r="J326" s="48"/>
      <c r="K326" s="35"/>
      <c r="Q326" s="140"/>
      <c r="U326" s="89"/>
      <c r="V326" s="137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x14ac:dyDescent="0.2">
      <c r="A327" s="89"/>
      <c r="B327" s="137"/>
      <c r="E327" s="140"/>
      <c r="F327" s="140"/>
      <c r="G327" s="140"/>
      <c r="H327" s="140"/>
      <c r="I327" s="48"/>
      <c r="J327" s="48"/>
      <c r="K327" s="35"/>
      <c r="Q327" s="140"/>
      <c r="U327" s="89"/>
      <c r="V327" s="13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x14ac:dyDescent="0.2">
      <c r="A328" s="89"/>
      <c r="B328" s="137"/>
      <c r="E328" s="140"/>
      <c r="F328" s="140"/>
      <c r="G328" s="140"/>
      <c r="H328" s="140"/>
      <c r="I328" s="48"/>
      <c r="J328" s="48"/>
      <c r="K328" s="35"/>
      <c r="Q328" s="140"/>
      <c r="U328" s="89"/>
      <c r="V328" s="137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x14ac:dyDescent="0.2">
      <c r="A329" s="89"/>
      <c r="B329" s="89"/>
      <c r="E329" s="140"/>
      <c r="F329" s="140"/>
      <c r="G329" s="140"/>
      <c r="H329" s="140"/>
      <c r="I329" s="48"/>
      <c r="J329" s="48"/>
      <c r="K329" s="35"/>
      <c r="Q329" s="140"/>
      <c r="U329" s="89"/>
      <c r="V329" s="8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x14ac:dyDescent="0.2">
      <c r="A330" s="89"/>
      <c r="B330" s="89"/>
      <c r="E330" s="140"/>
      <c r="F330" s="140"/>
      <c r="G330" s="140"/>
      <c r="H330" s="140"/>
      <c r="I330" s="48"/>
      <c r="J330" s="48"/>
      <c r="K330" s="35"/>
      <c r="Q330" s="140"/>
      <c r="U330" s="89"/>
      <c r="V330" s="89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x14ac:dyDescent="0.2">
      <c r="A331" s="89"/>
      <c r="B331" s="89"/>
      <c r="E331" s="140"/>
      <c r="F331" s="140"/>
      <c r="G331" s="140"/>
      <c r="H331" s="140"/>
      <c r="I331" s="48"/>
      <c r="J331" s="48"/>
      <c r="K331" s="35"/>
      <c r="Q331" s="140"/>
      <c r="U331" s="89"/>
      <c r="V331" s="89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x14ac:dyDescent="0.2">
      <c r="A332" s="89"/>
      <c r="B332" s="89"/>
      <c r="E332" s="140"/>
      <c r="F332" s="140"/>
      <c r="G332" s="140"/>
      <c r="H332" s="140"/>
      <c r="I332" s="48"/>
      <c r="J332" s="48"/>
      <c r="K332" s="35"/>
      <c r="Q332" s="140"/>
      <c r="U332" s="89"/>
      <c r="V332" s="89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x14ac:dyDescent="0.2">
      <c r="A333" s="89"/>
      <c r="B333" s="89"/>
      <c r="E333" s="140"/>
      <c r="F333" s="140"/>
      <c r="G333" s="140"/>
      <c r="H333" s="140"/>
      <c r="I333" s="48"/>
      <c r="J333" s="48"/>
      <c r="K333" s="35"/>
      <c r="Q333" s="140"/>
      <c r="U333" s="89"/>
      <c r="V333" s="89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x14ac:dyDescent="0.2">
      <c r="A334" s="89"/>
      <c r="B334" s="89"/>
      <c r="E334" s="140"/>
      <c r="F334" s="140"/>
      <c r="G334" s="140"/>
      <c r="H334" s="140"/>
      <c r="I334" s="48"/>
      <c r="J334" s="48"/>
      <c r="K334" s="35"/>
      <c r="Q334" s="140"/>
      <c r="U334" s="89"/>
      <c r="V334" s="89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x14ac:dyDescent="0.2">
      <c r="A335" s="89"/>
      <c r="B335" s="89"/>
      <c r="E335" s="140"/>
      <c r="F335" s="140"/>
      <c r="G335" s="140"/>
      <c r="H335" s="140"/>
      <c r="I335" s="48"/>
      <c r="J335" s="48"/>
      <c r="K335" s="35"/>
      <c r="Q335" s="140"/>
      <c r="U335" s="89"/>
      <c r="V335" s="89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x14ac:dyDescent="0.2">
      <c r="A336" s="89"/>
      <c r="B336" s="89"/>
      <c r="E336" s="140"/>
      <c r="F336" s="140"/>
      <c r="G336" s="140"/>
      <c r="H336" s="140"/>
      <c r="I336" s="48"/>
      <c r="J336" s="48"/>
      <c r="K336" s="35"/>
      <c r="M336" s="125"/>
      <c r="Q336" s="140"/>
      <c r="U336" s="89"/>
      <c r="V336" s="89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x14ac:dyDescent="0.2">
      <c r="A337" s="89"/>
      <c r="B337" s="89"/>
      <c r="E337" s="140"/>
      <c r="F337" s="140"/>
      <c r="G337" s="140"/>
      <c r="H337" s="140"/>
      <c r="I337" s="48"/>
      <c r="J337" s="48"/>
      <c r="K337" s="35"/>
      <c r="M337" s="125"/>
      <c r="Q337" s="140"/>
      <c r="U337" s="89"/>
      <c r="V337" s="89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x14ac:dyDescent="0.2">
      <c r="A338" s="89"/>
      <c r="B338" s="89"/>
      <c r="E338" s="140"/>
      <c r="F338" s="140"/>
      <c r="G338" s="140"/>
      <c r="H338" s="140"/>
      <c r="I338" s="48"/>
      <c r="J338" s="48"/>
      <c r="K338" s="35"/>
      <c r="M338" s="125"/>
      <c r="Q338" s="140"/>
      <c r="U338" s="89"/>
      <c r="V338" s="89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x14ac:dyDescent="0.2">
      <c r="A339" s="89"/>
      <c r="B339" s="89"/>
      <c r="E339" s="140"/>
      <c r="F339" s="140"/>
      <c r="G339" s="140"/>
      <c r="H339" s="140"/>
      <c r="I339" s="48"/>
      <c r="J339" s="48"/>
      <c r="K339" s="35"/>
      <c r="M339" s="125"/>
      <c r="Q339" s="140"/>
      <c r="U339" s="89"/>
      <c r="V339" s="8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x14ac:dyDescent="0.2">
      <c r="A340" s="89"/>
      <c r="B340" s="89"/>
      <c r="E340" s="140"/>
      <c r="F340" s="140"/>
      <c r="G340" s="140"/>
      <c r="H340" s="140"/>
      <c r="I340" s="48"/>
      <c r="J340" s="48"/>
      <c r="K340" s="35"/>
      <c r="M340" s="125"/>
      <c r="Q340" s="140"/>
      <c r="U340" s="89"/>
      <c r="V340" s="89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x14ac:dyDescent="0.2">
      <c r="A341" s="89"/>
      <c r="B341" s="89"/>
      <c r="E341" s="140"/>
      <c r="F341" s="140"/>
      <c r="G341" s="140"/>
      <c r="H341" s="140"/>
      <c r="I341" s="48"/>
      <c r="J341" s="48"/>
      <c r="K341" s="35"/>
      <c r="M341" s="125"/>
      <c r="Q341" s="140"/>
      <c r="U341" s="89"/>
      <c r="V341" s="89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x14ac:dyDescent="0.2">
      <c r="A342" s="89"/>
      <c r="B342" s="89"/>
      <c r="E342" s="140"/>
      <c r="F342" s="140"/>
      <c r="G342" s="140"/>
      <c r="H342" s="140"/>
      <c r="I342" s="48"/>
      <c r="J342" s="48"/>
      <c r="K342" s="35"/>
      <c r="M342" s="125"/>
      <c r="Q342" s="140"/>
      <c r="U342" s="89"/>
      <c r="V342" s="89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x14ac:dyDescent="0.2">
      <c r="A343" s="89"/>
      <c r="B343" s="89"/>
      <c r="E343" s="140"/>
      <c r="F343" s="140"/>
      <c r="G343" s="140"/>
      <c r="H343" s="140"/>
      <c r="I343" s="48"/>
      <c r="J343" s="48"/>
      <c r="K343" s="35"/>
      <c r="M343" s="125"/>
      <c r="Q343" s="140"/>
      <c r="U343" s="89"/>
      <c r="V343" s="89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x14ac:dyDescent="0.2">
      <c r="A344" s="89"/>
      <c r="B344" s="89"/>
      <c r="E344" s="140"/>
      <c r="F344" s="140"/>
      <c r="G344" s="140"/>
      <c r="H344" s="140"/>
      <c r="I344" s="48"/>
      <c r="J344" s="48"/>
      <c r="K344" s="35"/>
      <c r="M344" s="125"/>
      <c r="Q344" s="140"/>
      <c r="U344" s="89"/>
      <c r="V344" s="89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x14ac:dyDescent="0.2">
      <c r="A345" s="89"/>
      <c r="B345" s="89"/>
      <c r="E345" s="140"/>
      <c r="F345" s="140"/>
      <c r="G345" s="140"/>
      <c r="H345" s="140"/>
      <c r="I345" s="48"/>
      <c r="J345" s="48"/>
      <c r="K345" s="35"/>
      <c r="M345" s="125"/>
      <c r="Q345" s="140"/>
      <c r="U345" s="89"/>
      <c r="V345" s="89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x14ac:dyDescent="0.2">
      <c r="A346" s="89"/>
      <c r="B346" s="89"/>
      <c r="E346" s="140"/>
      <c r="F346" s="140"/>
      <c r="G346" s="140"/>
      <c r="H346" s="140"/>
      <c r="I346" s="48"/>
      <c r="J346" s="48"/>
      <c r="K346" s="35"/>
      <c r="M346" s="125"/>
      <c r="Q346" s="140"/>
      <c r="U346" s="89"/>
      <c r="V346" s="89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x14ac:dyDescent="0.2">
      <c r="A347" s="89"/>
      <c r="B347" s="89"/>
      <c r="E347" s="140"/>
      <c r="F347" s="140"/>
      <c r="G347" s="140"/>
      <c r="H347" s="140"/>
      <c r="I347" s="48"/>
      <c r="J347" s="48"/>
      <c r="K347" s="35"/>
      <c r="M347" s="125"/>
      <c r="Q347" s="140"/>
      <c r="U347" s="89"/>
      <c r="V347" s="89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x14ac:dyDescent="0.2">
      <c r="A348" s="89"/>
      <c r="B348" s="89"/>
      <c r="E348" s="140"/>
      <c r="F348" s="140"/>
      <c r="G348" s="140"/>
      <c r="H348" s="140"/>
      <c r="I348" s="48"/>
      <c r="J348" s="48"/>
      <c r="K348" s="35"/>
      <c r="M348" s="125"/>
      <c r="Q348" s="140"/>
      <c r="U348" s="89"/>
      <c r="V348" s="89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x14ac:dyDescent="0.2">
      <c r="A349" s="89"/>
      <c r="B349" s="89"/>
      <c r="E349" s="140"/>
      <c r="F349" s="140"/>
      <c r="G349" s="140"/>
      <c r="H349" s="140"/>
      <c r="I349" s="48"/>
      <c r="J349" s="48"/>
      <c r="K349" s="35"/>
      <c r="M349" s="125"/>
      <c r="Q349" s="140"/>
      <c r="U349" s="89"/>
      <c r="V349" s="8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x14ac:dyDescent="0.2">
      <c r="A350" s="89"/>
      <c r="B350" s="89"/>
      <c r="E350" s="140"/>
      <c r="F350" s="140"/>
      <c r="G350" s="140"/>
      <c r="H350" s="140"/>
      <c r="I350" s="48"/>
      <c r="J350" s="48"/>
      <c r="K350" s="35"/>
      <c r="M350" s="125"/>
      <c r="Q350" s="140"/>
      <c r="U350" s="89"/>
      <c r="V350" s="89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x14ac:dyDescent="0.2">
      <c r="A351" s="89"/>
      <c r="B351" s="89"/>
      <c r="E351" s="140"/>
      <c r="F351" s="140"/>
      <c r="G351" s="140"/>
      <c r="H351" s="140"/>
      <c r="I351" s="48"/>
      <c r="J351" s="48"/>
      <c r="K351" s="35"/>
      <c r="M351" s="125"/>
      <c r="Q351" s="140"/>
      <c r="U351" s="89"/>
      <c r="V351" s="89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x14ac:dyDescent="0.2">
      <c r="A352" s="89"/>
      <c r="B352" s="89"/>
      <c r="E352" s="140"/>
      <c r="F352" s="140"/>
      <c r="G352" s="140"/>
      <c r="H352" s="140"/>
      <c r="I352" s="48"/>
      <c r="J352" s="48"/>
      <c r="K352" s="35"/>
      <c r="M352" s="125"/>
      <c r="Q352" s="140"/>
      <c r="U352" s="89"/>
      <c r="V352" s="89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x14ac:dyDescent="0.2">
      <c r="A353" s="89"/>
      <c r="B353" s="89"/>
      <c r="E353" s="140"/>
      <c r="F353" s="140"/>
      <c r="G353" s="140"/>
      <c r="H353" s="140"/>
      <c r="I353" s="48"/>
      <c r="J353" s="48"/>
      <c r="K353" s="35"/>
      <c r="M353" s="125"/>
      <c r="Q353" s="140"/>
      <c r="U353" s="89"/>
      <c r="V353" s="89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x14ac:dyDescent="0.2">
      <c r="A354" s="89"/>
      <c r="B354" s="89"/>
      <c r="E354" s="140"/>
      <c r="F354" s="140"/>
      <c r="G354" s="140"/>
      <c r="H354" s="140"/>
      <c r="I354" s="48"/>
      <c r="J354" s="48"/>
      <c r="K354" s="35"/>
      <c r="M354" s="125"/>
      <c r="Q354" s="140"/>
      <c r="U354" s="89"/>
      <c r="V354" s="89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x14ac:dyDescent="0.2">
      <c r="A355" s="89"/>
      <c r="B355" s="89"/>
      <c r="E355" s="140"/>
      <c r="F355" s="140"/>
      <c r="G355" s="140"/>
      <c r="H355" s="140"/>
      <c r="I355" s="48"/>
      <c r="J355" s="48"/>
      <c r="K355" s="35"/>
      <c r="M355" s="125"/>
      <c r="Q355" s="140"/>
      <c r="U355" s="89"/>
      <c r="V355" s="89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x14ac:dyDescent="0.2">
      <c r="A356" s="89"/>
      <c r="B356" s="89"/>
      <c r="E356" s="140"/>
      <c r="F356" s="140"/>
      <c r="G356" s="140"/>
      <c r="H356" s="140"/>
      <c r="I356" s="48"/>
      <c r="J356" s="48"/>
      <c r="K356" s="35"/>
      <c r="M356" s="125"/>
      <c r="Q356" s="140"/>
      <c r="U356" s="89"/>
      <c r="V356" s="89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x14ac:dyDescent="0.2">
      <c r="A357" s="89"/>
      <c r="B357" s="89"/>
      <c r="E357" s="140"/>
      <c r="F357" s="140"/>
      <c r="G357" s="140"/>
      <c r="H357" s="140"/>
      <c r="I357" s="48"/>
      <c r="J357" s="48"/>
      <c r="K357" s="35"/>
      <c r="M357" s="125"/>
      <c r="Q357" s="140"/>
      <c r="U357" s="89"/>
      <c r="V357" s="89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x14ac:dyDescent="0.2">
      <c r="A358" s="89"/>
      <c r="B358" s="89"/>
      <c r="E358" s="140"/>
      <c r="F358" s="140"/>
      <c r="G358" s="140"/>
      <c r="H358" s="140"/>
      <c r="I358" s="48"/>
      <c r="J358" s="48"/>
      <c r="K358" s="35"/>
      <c r="M358" s="125"/>
      <c r="Q358" s="140"/>
      <c r="U358" s="89"/>
      <c r="V358" s="89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x14ac:dyDescent="0.2">
      <c r="A359" s="89"/>
      <c r="B359" s="89"/>
      <c r="E359" s="140"/>
      <c r="F359" s="140"/>
      <c r="G359" s="140"/>
      <c r="H359" s="140"/>
      <c r="I359" s="48"/>
      <c r="J359" s="48"/>
      <c r="K359" s="35"/>
      <c r="M359" s="125"/>
      <c r="Q359" s="140"/>
      <c r="U359" s="89"/>
      <c r="V359" s="8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x14ac:dyDescent="0.2">
      <c r="A360" s="89"/>
      <c r="B360" s="89"/>
      <c r="E360" s="140"/>
      <c r="F360" s="140"/>
      <c r="G360" s="140"/>
      <c r="H360" s="140"/>
      <c r="I360" s="48"/>
      <c r="J360" s="48"/>
      <c r="K360" s="35"/>
      <c r="M360" s="125"/>
      <c r="Q360" s="140"/>
      <c r="U360" s="89"/>
      <c r="V360" s="89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x14ac:dyDescent="0.2">
      <c r="A361" s="89"/>
      <c r="B361" s="89"/>
      <c r="E361" s="140"/>
      <c r="F361" s="140"/>
      <c r="G361" s="140"/>
      <c r="H361" s="140"/>
      <c r="I361" s="48"/>
      <c r="J361" s="48"/>
      <c r="K361" s="35"/>
      <c r="M361" s="125"/>
      <c r="Q361" s="140"/>
      <c r="U361" s="89"/>
      <c r="V361" s="89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x14ac:dyDescent="0.2">
      <c r="A362" s="89"/>
      <c r="B362" s="89"/>
      <c r="E362" s="140"/>
      <c r="F362" s="140"/>
      <c r="G362" s="140"/>
      <c r="H362" s="140"/>
      <c r="I362" s="48"/>
      <c r="J362" s="48"/>
      <c r="K362" s="35"/>
      <c r="M362" s="125"/>
      <c r="Q362" s="140"/>
      <c r="U362" s="89"/>
      <c r="V362" s="89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x14ac:dyDescent="0.2">
      <c r="A363" s="89"/>
      <c r="B363" s="89"/>
      <c r="E363" s="140"/>
      <c r="F363" s="140"/>
      <c r="G363" s="140"/>
      <c r="H363" s="140"/>
      <c r="I363" s="48"/>
      <c r="J363" s="48"/>
      <c r="K363" s="35"/>
      <c r="M363" s="125"/>
      <c r="Q363" s="140"/>
      <c r="U363" s="89"/>
      <c r="V363" s="89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x14ac:dyDescent="0.2">
      <c r="A364" s="89"/>
      <c r="B364" s="89"/>
      <c r="E364" s="140"/>
      <c r="F364" s="140"/>
      <c r="G364" s="140"/>
      <c r="H364" s="140"/>
      <c r="I364" s="48"/>
      <c r="J364" s="48"/>
      <c r="K364" s="35"/>
      <c r="M364" s="125"/>
      <c r="Q364" s="140"/>
      <c r="U364" s="89"/>
      <c r="V364" s="89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x14ac:dyDescent="0.2">
      <c r="A365" s="89"/>
      <c r="B365" s="89"/>
      <c r="E365" s="140"/>
      <c r="F365" s="140"/>
      <c r="G365" s="140"/>
      <c r="H365" s="140"/>
      <c r="I365" s="48"/>
      <c r="J365" s="48"/>
      <c r="K365" s="35"/>
      <c r="M365" s="125"/>
      <c r="Q365" s="140"/>
      <c r="U365" s="89"/>
      <c r="V365" s="89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x14ac:dyDescent="0.2">
      <c r="A366" s="89"/>
      <c r="B366" s="89"/>
      <c r="E366" s="140"/>
      <c r="F366" s="140"/>
      <c r="G366" s="140"/>
      <c r="H366" s="140"/>
      <c r="I366" s="48"/>
      <c r="J366" s="48"/>
      <c r="K366" s="35"/>
      <c r="M366" s="125"/>
      <c r="Q366" s="140"/>
      <c r="U366" s="89"/>
      <c r="V366" s="89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x14ac:dyDescent="0.2">
      <c r="A367" s="89"/>
      <c r="B367" s="89"/>
      <c r="E367" s="140"/>
      <c r="F367" s="140"/>
      <c r="G367" s="140"/>
      <c r="H367" s="140"/>
      <c r="I367" s="48"/>
      <c r="J367" s="48"/>
      <c r="K367" s="35"/>
      <c r="M367" s="125"/>
      <c r="Q367" s="140"/>
      <c r="U367" s="89"/>
      <c r="V367" s="89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x14ac:dyDescent="0.2">
      <c r="A368" s="89"/>
      <c r="B368" s="89"/>
      <c r="E368" s="140"/>
      <c r="F368" s="140"/>
      <c r="G368" s="140"/>
      <c r="H368" s="140"/>
      <c r="I368" s="48"/>
      <c r="J368" s="48"/>
      <c r="K368" s="35"/>
      <c r="M368" s="125"/>
      <c r="Q368" s="140"/>
      <c r="U368" s="89"/>
      <c r="V368" s="89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x14ac:dyDescent="0.2">
      <c r="A369" s="89"/>
      <c r="B369" s="89"/>
      <c r="E369" s="140"/>
      <c r="F369" s="140"/>
      <c r="G369" s="140"/>
      <c r="H369" s="140"/>
      <c r="I369" s="48"/>
      <c r="J369" s="48"/>
      <c r="K369" s="35"/>
      <c r="M369" s="125"/>
      <c r="Q369" s="140"/>
      <c r="U369" s="89"/>
      <c r="V369" s="8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x14ac:dyDescent="0.2">
      <c r="A370" s="89"/>
      <c r="B370" s="89"/>
      <c r="E370" s="140"/>
      <c r="F370" s="140"/>
      <c r="G370" s="140"/>
      <c r="H370" s="140"/>
      <c r="I370" s="48"/>
      <c r="J370" s="48"/>
      <c r="K370" s="35"/>
      <c r="M370" s="125"/>
      <c r="Q370" s="140"/>
      <c r="U370" s="89"/>
      <c r="V370" s="89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x14ac:dyDescent="0.2">
      <c r="A371" s="89"/>
      <c r="B371" s="89"/>
      <c r="E371" s="140"/>
      <c r="F371" s="140"/>
      <c r="G371" s="140"/>
      <c r="H371" s="140"/>
      <c r="I371" s="48"/>
      <c r="J371" s="48"/>
      <c r="K371" s="35"/>
      <c r="M371" s="125"/>
      <c r="Q371" s="140"/>
      <c r="U371" s="89"/>
      <c r="V371" s="89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x14ac:dyDescent="0.2">
      <c r="A372" s="89"/>
      <c r="B372" s="89"/>
      <c r="E372" s="140"/>
      <c r="F372" s="140"/>
      <c r="G372" s="140"/>
      <c r="H372" s="140"/>
      <c r="I372" s="48"/>
      <c r="J372" s="48"/>
      <c r="K372" s="35"/>
      <c r="M372" s="125"/>
      <c r="Q372" s="140"/>
      <c r="U372" s="89"/>
      <c r="V372" s="89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x14ac:dyDescent="0.2">
      <c r="A373" s="89"/>
      <c r="B373" s="89"/>
      <c r="E373" s="140"/>
      <c r="F373" s="140"/>
      <c r="G373" s="140"/>
      <c r="H373" s="140"/>
      <c r="I373" s="48"/>
      <c r="J373" s="48"/>
      <c r="K373" s="35"/>
      <c r="M373" s="125"/>
      <c r="Q373" s="140"/>
      <c r="U373" s="89"/>
      <c r="V373" s="89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x14ac:dyDescent="0.2">
      <c r="A374" s="89"/>
      <c r="B374" s="89"/>
      <c r="E374" s="140"/>
      <c r="F374" s="140"/>
      <c r="G374" s="140"/>
      <c r="H374" s="140"/>
      <c r="I374" s="48"/>
      <c r="J374" s="48"/>
      <c r="K374" s="35"/>
      <c r="M374" s="125"/>
      <c r="Q374" s="140"/>
      <c r="U374" s="89"/>
      <c r="V374" s="89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x14ac:dyDescent="0.2">
      <c r="A375" s="89"/>
      <c r="B375" s="89"/>
      <c r="E375" s="140"/>
      <c r="F375" s="140"/>
      <c r="G375" s="140"/>
      <c r="H375" s="140"/>
      <c r="I375" s="48"/>
      <c r="J375" s="48"/>
      <c r="K375" s="35"/>
      <c r="M375" s="125"/>
      <c r="Q375" s="140"/>
      <c r="U375" s="89"/>
      <c r="V375" s="89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x14ac:dyDescent="0.2">
      <c r="A376" s="89"/>
      <c r="B376" s="89"/>
      <c r="E376" s="140"/>
      <c r="F376" s="140"/>
      <c r="G376" s="140"/>
      <c r="H376" s="140"/>
      <c r="I376" s="48"/>
      <c r="J376" s="48"/>
      <c r="K376" s="35"/>
      <c r="M376" s="125"/>
      <c r="Q376" s="140"/>
      <c r="U376" s="89"/>
      <c r="V376" s="89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x14ac:dyDescent="0.2">
      <c r="A377" s="89"/>
      <c r="B377" s="89"/>
      <c r="E377" s="140"/>
      <c r="F377" s="140"/>
      <c r="G377" s="140"/>
      <c r="H377" s="140"/>
      <c r="I377" s="48"/>
      <c r="J377" s="48"/>
      <c r="K377" s="35"/>
      <c r="M377" s="125"/>
      <c r="Q377" s="140"/>
      <c r="U377" s="89"/>
      <c r="V377" s="89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x14ac:dyDescent="0.2">
      <c r="A378" s="89"/>
      <c r="B378" s="89"/>
      <c r="E378" s="140"/>
      <c r="F378" s="140"/>
      <c r="G378" s="140"/>
      <c r="H378" s="140"/>
      <c r="I378" s="48"/>
      <c r="J378" s="48"/>
      <c r="K378" s="35"/>
      <c r="M378" s="125"/>
      <c r="Q378" s="140"/>
      <c r="U378" s="89"/>
      <c r="V378" s="89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x14ac:dyDescent="0.2">
      <c r="A379" s="89"/>
      <c r="B379" s="89"/>
      <c r="E379" s="140"/>
      <c r="F379" s="140"/>
      <c r="G379" s="140"/>
      <c r="H379" s="140"/>
      <c r="I379" s="48"/>
      <c r="J379" s="48"/>
      <c r="K379" s="35"/>
      <c r="M379" s="125"/>
      <c r="Q379" s="140"/>
      <c r="U379" s="89"/>
      <c r="V379" s="8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x14ac:dyDescent="0.2">
      <c r="A380" s="89"/>
      <c r="B380" s="89"/>
      <c r="E380" s="140"/>
      <c r="F380" s="140"/>
      <c r="G380" s="140"/>
      <c r="H380" s="140"/>
      <c r="I380" s="48"/>
      <c r="J380" s="48"/>
      <c r="K380" s="35"/>
      <c r="M380" s="125"/>
      <c r="Q380" s="140"/>
      <c r="U380" s="89"/>
      <c r="V380" s="89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x14ac:dyDescent="0.2">
      <c r="A381" s="89"/>
      <c r="B381" s="89"/>
      <c r="E381" s="140"/>
      <c r="F381" s="140"/>
      <c r="G381" s="140"/>
      <c r="H381" s="140"/>
      <c r="I381" s="48"/>
      <c r="J381" s="48"/>
      <c r="K381" s="35"/>
      <c r="M381" s="125"/>
      <c r="Q381" s="140"/>
      <c r="U381" s="89"/>
      <c r="V381" s="89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x14ac:dyDescent="0.2">
      <c r="A382" s="89"/>
      <c r="B382" s="89"/>
      <c r="E382" s="140"/>
      <c r="F382" s="140"/>
      <c r="G382" s="140"/>
      <c r="H382" s="140"/>
      <c r="I382" s="48"/>
      <c r="J382" s="48"/>
      <c r="K382" s="35"/>
      <c r="M382" s="125"/>
      <c r="Q382" s="140"/>
      <c r="U382" s="89"/>
      <c r="V382" s="89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x14ac:dyDescent="0.2">
      <c r="A383" s="89"/>
      <c r="B383" s="89"/>
      <c r="E383" s="140"/>
      <c r="F383" s="140"/>
      <c r="G383" s="140"/>
      <c r="H383" s="140"/>
      <c r="I383" s="48"/>
      <c r="J383" s="48"/>
      <c r="K383" s="35"/>
      <c r="M383" s="125"/>
      <c r="Q383" s="140"/>
      <c r="U383" s="89"/>
      <c r="V383" s="89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x14ac:dyDescent="0.2">
      <c r="A384" s="89"/>
      <c r="B384" s="89"/>
      <c r="E384" s="140"/>
      <c r="F384" s="140"/>
      <c r="G384" s="140"/>
      <c r="H384" s="140"/>
      <c r="I384" s="48"/>
      <c r="J384" s="48"/>
      <c r="K384" s="35"/>
      <c r="M384" s="125"/>
      <c r="Q384" s="140"/>
      <c r="U384" s="89"/>
      <c r="V384" s="89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x14ac:dyDescent="0.2">
      <c r="A385" s="89"/>
      <c r="B385" s="89"/>
      <c r="E385" s="140"/>
      <c r="F385" s="140"/>
      <c r="G385" s="140"/>
      <c r="H385" s="140"/>
      <c r="I385" s="48"/>
      <c r="J385" s="48"/>
      <c r="K385" s="35"/>
      <c r="M385" s="125"/>
      <c r="Q385" s="140"/>
      <c r="U385" s="89"/>
      <c r="V385" s="89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x14ac:dyDescent="0.2">
      <c r="A386" s="89"/>
      <c r="B386" s="89"/>
      <c r="E386" s="140"/>
      <c r="F386" s="140"/>
      <c r="G386" s="140"/>
      <c r="H386" s="140"/>
      <c r="I386" s="48"/>
      <c r="J386" s="48"/>
      <c r="K386" s="35"/>
      <c r="M386" s="125"/>
      <c r="Q386" s="140"/>
      <c r="U386" s="89"/>
      <c r="V386" s="89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x14ac:dyDescent="0.2">
      <c r="A387" s="89"/>
      <c r="B387" s="89"/>
      <c r="E387" s="140"/>
      <c r="F387" s="140"/>
      <c r="G387" s="140"/>
      <c r="H387" s="140"/>
      <c r="I387" s="48"/>
      <c r="J387" s="48"/>
      <c r="K387" s="35"/>
      <c r="M387" s="125"/>
      <c r="Q387" s="140"/>
      <c r="U387" s="89"/>
      <c r="V387" s="89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x14ac:dyDescent="0.2">
      <c r="A388" s="89"/>
      <c r="B388" s="89"/>
      <c r="E388" s="140"/>
      <c r="F388" s="140"/>
      <c r="G388" s="140"/>
      <c r="H388" s="140"/>
      <c r="I388" s="48"/>
      <c r="J388" s="48"/>
      <c r="K388" s="35"/>
      <c r="M388" s="125"/>
      <c r="Q388" s="140"/>
      <c r="U388" s="89"/>
      <c r="V388" s="89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x14ac:dyDescent="0.2">
      <c r="A389" s="89"/>
      <c r="B389" s="89"/>
      <c r="E389" s="140"/>
      <c r="F389" s="140"/>
      <c r="G389" s="140"/>
      <c r="H389" s="140"/>
      <c r="I389" s="48"/>
      <c r="J389" s="48"/>
      <c r="K389" s="35"/>
      <c r="M389" s="125"/>
      <c r="Q389" s="140"/>
      <c r="U389" s="89"/>
      <c r="V389" s="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x14ac:dyDescent="0.2">
      <c r="A390" s="89"/>
      <c r="B390" s="89"/>
      <c r="E390" s="140"/>
      <c r="F390" s="140"/>
      <c r="G390" s="140"/>
      <c r="H390" s="140"/>
      <c r="I390" s="48"/>
      <c r="J390" s="48"/>
      <c r="K390" s="35"/>
      <c r="M390" s="125"/>
      <c r="Q390" s="140"/>
      <c r="U390" s="89"/>
      <c r="V390" s="89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x14ac:dyDescent="0.2">
      <c r="A391" s="89"/>
      <c r="B391" s="89"/>
      <c r="E391" s="140"/>
      <c r="F391" s="140"/>
      <c r="G391" s="140"/>
      <c r="H391" s="140"/>
      <c r="I391" s="48"/>
      <c r="J391" s="48"/>
      <c r="K391" s="35"/>
      <c r="M391" s="125"/>
      <c r="Q391" s="140"/>
      <c r="U391" s="89"/>
      <c r="V391" s="89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x14ac:dyDescent="0.2">
      <c r="A392" s="89"/>
      <c r="B392" s="89"/>
      <c r="E392" s="140"/>
      <c r="F392" s="140"/>
      <c r="G392" s="140"/>
      <c r="H392" s="140"/>
      <c r="I392" s="48"/>
      <c r="J392" s="48"/>
      <c r="K392" s="35"/>
      <c r="M392" s="125"/>
      <c r="Q392" s="140"/>
      <c r="U392" s="89"/>
      <c r="V392" s="89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x14ac:dyDescent="0.2">
      <c r="A393" s="89"/>
      <c r="B393" s="89"/>
      <c r="E393" s="140"/>
      <c r="F393" s="140"/>
      <c r="G393" s="140"/>
      <c r="H393" s="140"/>
      <c r="I393" s="48"/>
      <c r="J393" s="48"/>
      <c r="K393" s="35"/>
      <c r="M393" s="125"/>
      <c r="Q393" s="140"/>
      <c r="U393" s="89"/>
      <c r="V393" s="89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x14ac:dyDescent="0.2">
      <c r="A394" s="89"/>
      <c r="B394" s="89"/>
      <c r="E394" s="140"/>
      <c r="F394" s="140"/>
      <c r="G394" s="140"/>
      <c r="H394" s="140"/>
      <c r="I394" s="48"/>
      <c r="J394" s="48"/>
      <c r="K394" s="35"/>
      <c r="M394" s="125"/>
      <c r="Q394" s="140"/>
      <c r="U394" s="89"/>
      <c r="V394" s="89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x14ac:dyDescent="0.2">
      <c r="A395" s="89"/>
      <c r="B395" s="89"/>
      <c r="E395" s="140"/>
      <c r="F395" s="140"/>
      <c r="G395" s="140"/>
      <c r="H395" s="140"/>
      <c r="I395" s="48"/>
      <c r="J395" s="48"/>
      <c r="K395" s="35"/>
      <c r="M395" s="125"/>
      <c r="Q395" s="140"/>
      <c r="U395" s="89"/>
      <c r="V395" s="89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x14ac:dyDescent="0.2">
      <c r="A396" s="89"/>
      <c r="B396" s="89"/>
      <c r="E396" s="140"/>
      <c r="F396" s="140"/>
      <c r="G396" s="140"/>
      <c r="H396" s="140"/>
      <c r="I396" s="48"/>
      <c r="J396" s="48"/>
      <c r="K396" s="35"/>
      <c r="M396" s="125"/>
      <c r="Q396" s="140"/>
      <c r="U396" s="89"/>
      <c r="V396" s="89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x14ac:dyDescent="0.2">
      <c r="A397" s="89"/>
      <c r="B397" s="89"/>
      <c r="E397" s="140"/>
      <c r="F397" s="140"/>
      <c r="G397" s="140"/>
      <c r="H397" s="140"/>
      <c r="I397" s="48"/>
      <c r="J397" s="48"/>
      <c r="K397" s="35"/>
      <c r="M397" s="125"/>
      <c r="Q397" s="140"/>
      <c r="U397" s="89"/>
      <c r="V397" s="89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x14ac:dyDescent="0.2">
      <c r="A398" s="89"/>
      <c r="B398" s="89"/>
      <c r="E398" s="140"/>
      <c r="F398" s="140"/>
      <c r="G398" s="140"/>
      <c r="H398" s="140"/>
      <c r="I398" s="48"/>
      <c r="J398" s="48"/>
      <c r="K398" s="35"/>
      <c r="M398" s="125"/>
      <c r="Q398" s="140"/>
      <c r="U398" s="89"/>
      <c r="V398" s="89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x14ac:dyDescent="0.2">
      <c r="A399" s="89"/>
      <c r="B399" s="89"/>
      <c r="E399" s="140"/>
      <c r="F399" s="140"/>
      <c r="G399" s="140"/>
      <c r="H399" s="140"/>
      <c r="I399" s="48"/>
      <c r="J399" s="48"/>
      <c r="K399" s="35"/>
      <c r="M399" s="125"/>
      <c r="Q399" s="140"/>
      <c r="U399" s="89"/>
      <c r="V399" s="8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x14ac:dyDescent="0.2">
      <c r="A400" s="89"/>
      <c r="B400" s="89"/>
      <c r="E400" s="140"/>
      <c r="F400" s="140"/>
      <c r="G400" s="140"/>
      <c r="H400" s="140"/>
      <c r="I400" s="48"/>
      <c r="J400" s="48"/>
      <c r="K400" s="35"/>
      <c r="M400" s="125"/>
      <c r="Q400" s="140"/>
      <c r="U400" s="89"/>
      <c r="V400" s="89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x14ac:dyDescent="0.2">
      <c r="A401" s="89"/>
      <c r="B401" s="89"/>
      <c r="E401" s="140"/>
      <c r="F401" s="140"/>
      <c r="G401" s="140"/>
      <c r="H401" s="140"/>
      <c r="I401" s="48"/>
      <c r="J401" s="48"/>
      <c r="K401" s="35"/>
      <c r="M401" s="125"/>
      <c r="Q401" s="140"/>
      <c r="U401" s="89"/>
      <c r="V401" s="89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x14ac:dyDescent="0.2">
      <c r="A402" s="89"/>
      <c r="B402" s="89"/>
      <c r="E402" s="140"/>
      <c r="F402" s="140"/>
      <c r="G402" s="140"/>
      <c r="H402" s="140"/>
      <c r="I402" s="48"/>
      <c r="J402" s="48"/>
      <c r="K402" s="35"/>
      <c r="M402" s="125"/>
      <c r="Q402" s="140"/>
      <c r="U402" s="89"/>
      <c r="V402" s="89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x14ac:dyDescent="0.2">
      <c r="A403" s="89"/>
      <c r="B403" s="89"/>
      <c r="E403" s="140"/>
      <c r="F403" s="140"/>
      <c r="G403" s="140"/>
      <c r="H403" s="140"/>
      <c r="I403" s="48"/>
      <c r="J403" s="48"/>
      <c r="K403" s="35"/>
      <c r="M403" s="125"/>
      <c r="Q403" s="140"/>
      <c r="U403" s="89"/>
      <c r="V403" s="89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x14ac:dyDescent="0.2">
      <c r="A404" s="89"/>
      <c r="B404" s="89"/>
      <c r="E404" s="140"/>
      <c r="F404" s="140"/>
      <c r="G404" s="140"/>
      <c r="H404" s="140"/>
      <c r="I404" s="48"/>
      <c r="J404" s="48"/>
      <c r="K404" s="35"/>
      <c r="M404" s="125"/>
      <c r="Q404" s="140"/>
      <c r="U404" s="89"/>
      <c r="V404" s="89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x14ac:dyDescent="0.2">
      <c r="A405" s="89"/>
      <c r="B405" s="89"/>
      <c r="E405" s="140"/>
      <c r="F405" s="140"/>
      <c r="G405" s="140"/>
      <c r="H405" s="140"/>
      <c r="I405" s="48"/>
      <c r="J405" s="48"/>
      <c r="K405" s="35"/>
      <c r="M405" s="125"/>
      <c r="Q405" s="140"/>
      <c r="U405" s="89"/>
      <c r="V405" s="89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x14ac:dyDescent="0.2">
      <c r="A406" s="89"/>
      <c r="B406" s="89"/>
      <c r="E406" s="140"/>
      <c r="F406" s="140"/>
      <c r="G406" s="140"/>
      <c r="H406" s="140"/>
      <c r="I406" s="48"/>
      <c r="J406" s="48"/>
      <c r="K406" s="35"/>
      <c r="M406" s="125"/>
      <c r="Q406" s="140"/>
      <c r="U406" s="89"/>
      <c r="V406" s="89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x14ac:dyDescent="0.2">
      <c r="A407" s="89"/>
      <c r="B407" s="89"/>
      <c r="E407" s="140"/>
      <c r="F407" s="140"/>
      <c r="G407" s="140"/>
      <c r="H407" s="140"/>
      <c r="I407" s="48"/>
      <c r="J407" s="48"/>
      <c r="K407" s="35"/>
      <c r="M407" s="125"/>
      <c r="Q407" s="140"/>
      <c r="U407" s="89"/>
      <c r="V407" s="89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x14ac:dyDescent="0.2">
      <c r="A408" s="89"/>
      <c r="B408" s="89"/>
      <c r="E408" s="140"/>
      <c r="F408" s="140"/>
      <c r="G408" s="140"/>
      <c r="H408" s="140"/>
      <c r="I408" s="48"/>
      <c r="J408" s="48"/>
      <c r="K408" s="35"/>
      <c r="M408" s="125"/>
      <c r="Q408" s="140"/>
      <c r="U408" s="89"/>
      <c r="V408" s="89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x14ac:dyDescent="0.2">
      <c r="A409" s="89"/>
      <c r="B409" s="89"/>
      <c r="E409" s="140"/>
      <c r="F409" s="140"/>
      <c r="G409" s="140"/>
      <c r="H409" s="140"/>
      <c r="I409" s="48"/>
      <c r="J409" s="48"/>
      <c r="K409" s="35"/>
      <c r="M409" s="125"/>
      <c r="Q409" s="140"/>
      <c r="U409" s="89"/>
      <c r="V409" s="8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x14ac:dyDescent="0.2">
      <c r="A410" s="89"/>
      <c r="B410" s="89"/>
      <c r="E410" s="140"/>
      <c r="F410" s="140"/>
      <c r="G410" s="140"/>
      <c r="H410" s="140"/>
      <c r="I410" s="48"/>
      <c r="J410" s="48"/>
      <c r="K410" s="35"/>
      <c r="M410" s="125"/>
      <c r="Q410" s="140"/>
      <c r="U410" s="89"/>
      <c r="V410" s="89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x14ac:dyDescent="0.2">
      <c r="A411" s="89"/>
      <c r="B411" s="89"/>
      <c r="E411" s="140"/>
      <c r="F411" s="140"/>
      <c r="G411" s="140"/>
      <c r="H411" s="140"/>
      <c r="I411" s="48"/>
      <c r="J411" s="48"/>
      <c r="K411" s="35"/>
      <c r="M411" s="125"/>
      <c r="Q411" s="140"/>
      <c r="U411" s="89"/>
      <c r="V411" s="89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x14ac:dyDescent="0.2">
      <c r="A412" s="89"/>
      <c r="B412" s="89"/>
      <c r="E412" s="140"/>
      <c r="F412" s="140"/>
      <c r="G412" s="140"/>
      <c r="H412" s="140"/>
      <c r="I412" s="48"/>
      <c r="J412" s="48"/>
      <c r="K412" s="35"/>
      <c r="M412" s="125"/>
      <c r="Q412" s="140"/>
      <c r="U412" s="89"/>
      <c r="V412" s="89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x14ac:dyDescent="0.2">
      <c r="A413" s="89"/>
      <c r="B413" s="89"/>
      <c r="E413" s="140"/>
      <c r="F413" s="140"/>
      <c r="G413" s="140"/>
      <c r="H413" s="140"/>
      <c r="I413" s="48"/>
      <c r="J413" s="48"/>
      <c r="K413" s="35"/>
      <c r="M413" s="125"/>
      <c r="Q413" s="140"/>
      <c r="U413" s="89"/>
      <c r="V413" s="89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x14ac:dyDescent="0.2">
      <c r="A414" s="89"/>
      <c r="B414" s="89"/>
      <c r="E414" s="140"/>
      <c r="F414" s="140"/>
      <c r="G414" s="140"/>
      <c r="H414" s="140"/>
      <c r="I414" s="48"/>
      <c r="J414" s="48"/>
      <c r="K414" s="35"/>
      <c r="M414" s="125"/>
      <c r="Q414" s="140"/>
      <c r="U414" s="89"/>
      <c r="V414" s="89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x14ac:dyDescent="0.2">
      <c r="A415" s="89"/>
      <c r="B415" s="89"/>
      <c r="E415" s="140"/>
      <c r="F415" s="140"/>
      <c r="G415" s="140"/>
      <c r="H415" s="140"/>
      <c r="I415" s="48"/>
      <c r="J415" s="48"/>
      <c r="K415" s="35"/>
      <c r="M415" s="125"/>
      <c r="Q415" s="140"/>
      <c r="U415" s="89"/>
      <c r="V415" s="89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x14ac:dyDescent="0.2">
      <c r="A416" s="89"/>
      <c r="B416" s="89"/>
      <c r="E416" s="140"/>
      <c r="F416" s="140"/>
      <c r="G416" s="140"/>
      <c r="H416" s="140"/>
      <c r="I416" s="48"/>
      <c r="J416" s="48"/>
      <c r="K416" s="35"/>
      <c r="M416" s="125"/>
      <c r="Q416" s="140"/>
      <c r="U416" s="89"/>
      <c r="V416" s="89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x14ac:dyDescent="0.2">
      <c r="A417" s="89"/>
      <c r="B417" s="89"/>
      <c r="E417" s="140"/>
      <c r="F417" s="140"/>
      <c r="G417" s="140"/>
      <c r="H417" s="140"/>
      <c r="I417" s="48"/>
      <c r="J417" s="48"/>
      <c r="K417" s="35"/>
      <c r="M417" s="125"/>
      <c r="Q417" s="140"/>
      <c r="U417" s="89"/>
      <c r="V417" s="89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x14ac:dyDescent="0.2">
      <c r="A418" s="89"/>
      <c r="B418" s="89"/>
      <c r="E418" s="140"/>
      <c r="F418" s="140"/>
      <c r="G418" s="140"/>
      <c r="H418" s="140"/>
      <c r="I418" s="48"/>
      <c r="J418" s="48"/>
      <c r="K418" s="35"/>
      <c r="M418" s="125"/>
      <c r="Q418" s="140"/>
      <c r="U418" s="89"/>
      <c r="V418" s="89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x14ac:dyDescent="0.2">
      <c r="A419" s="89"/>
      <c r="B419" s="89"/>
      <c r="E419" s="140"/>
      <c r="F419" s="140"/>
      <c r="G419" s="140"/>
      <c r="H419" s="140"/>
      <c r="K419" s="35"/>
      <c r="M419" s="125"/>
      <c r="Q419" s="140"/>
      <c r="U419" s="89"/>
      <c r="V419" s="8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x14ac:dyDescent="0.2">
      <c r="A420" s="89"/>
      <c r="B420" s="89"/>
      <c r="E420" s="140"/>
      <c r="F420" s="140"/>
      <c r="G420" s="140"/>
      <c r="H420" s="140"/>
      <c r="K420" s="35"/>
      <c r="M420" s="125"/>
      <c r="Q420" s="140"/>
      <c r="U420" s="89"/>
      <c r="V420" s="89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x14ac:dyDescent="0.2">
      <c r="A421" s="89"/>
      <c r="B421" s="89"/>
      <c r="E421" s="140"/>
      <c r="F421" s="140"/>
      <c r="G421" s="140"/>
      <c r="H421" s="140"/>
      <c r="K421" s="35"/>
      <c r="M421" s="125"/>
      <c r="Q421" s="140"/>
      <c r="U421" s="89"/>
      <c r="V421" s="89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x14ac:dyDescent="0.2">
      <c r="A422" s="89"/>
      <c r="B422" s="89"/>
      <c r="E422" s="140"/>
      <c r="F422" s="140"/>
      <c r="G422" s="140"/>
      <c r="H422" s="140"/>
      <c r="K422" s="35"/>
      <c r="M422" s="125"/>
      <c r="Q422" s="140"/>
      <c r="U422" s="89"/>
      <c r="V422" s="89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x14ac:dyDescent="0.2">
      <c r="A423" s="89"/>
      <c r="B423" s="89"/>
      <c r="E423" s="140"/>
      <c r="F423" s="140"/>
      <c r="G423" s="140"/>
      <c r="H423" s="140"/>
      <c r="K423" s="35"/>
      <c r="M423" s="125"/>
      <c r="Q423" s="140"/>
      <c r="U423" s="89"/>
      <c r="V423" s="89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x14ac:dyDescent="0.2">
      <c r="A424" s="89"/>
      <c r="B424" s="89"/>
      <c r="E424" s="140"/>
      <c r="F424" s="140"/>
      <c r="G424" s="140"/>
      <c r="H424" s="140"/>
      <c r="K424" s="35"/>
      <c r="M424" s="125"/>
      <c r="Q424" s="140"/>
      <c r="U424" s="89"/>
      <c r="V424" s="89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x14ac:dyDescent="0.2">
      <c r="A425" s="89"/>
      <c r="B425" s="89"/>
      <c r="E425" s="140"/>
      <c r="F425" s="140"/>
      <c r="G425" s="140"/>
      <c r="H425" s="140"/>
      <c r="K425" s="35"/>
      <c r="M425" s="125"/>
      <c r="Q425" s="140"/>
      <c r="U425" s="89"/>
      <c r="V425" s="89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:34" x14ac:dyDescent="0.2">
      <c r="A426" s="89"/>
      <c r="B426" s="89"/>
      <c r="E426" s="140"/>
      <c r="F426" s="140"/>
      <c r="G426" s="140"/>
      <c r="H426" s="140"/>
      <c r="K426" s="35"/>
      <c r="M426" s="125"/>
      <c r="Q426" s="140"/>
      <c r="U426" s="89"/>
      <c r="V426" s="89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:34" x14ac:dyDescent="0.2">
      <c r="A427" s="89"/>
      <c r="B427" s="89"/>
      <c r="E427" s="140"/>
      <c r="F427" s="140"/>
      <c r="G427" s="140"/>
      <c r="H427" s="140"/>
      <c r="K427" s="35"/>
      <c r="M427" s="125"/>
      <c r="Q427" s="140"/>
      <c r="U427" s="89"/>
      <c r="V427" s="89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x14ac:dyDescent="0.2">
      <c r="A428" s="89"/>
      <c r="B428" s="89"/>
      <c r="E428" s="140"/>
      <c r="F428" s="140"/>
      <c r="G428" s="140"/>
      <c r="H428" s="140"/>
      <c r="K428" s="35"/>
      <c r="M428" s="125"/>
      <c r="Q428" s="140"/>
      <c r="U428" s="89"/>
      <c r="V428" s="89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x14ac:dyDescent="0.2">
      <c r="A429" s="89"/>
      <c r="B429" s="89"/>
      <c r="E429" s="140"/>
      <c r="F429" s="140"/>
      <c r="G429" s="140"/>
      <c r="H429" s="140"/>
      <c r="K429" s="35"/>
      <c r="M429" s="125"/>
      <c r="Q429" s="140"/>
      <c r="U429" s="89"/>
      <c r="V429" s="8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x14ac:dyDescent="0.2">
      <c r="A430" s="89"/>
      <c r="B430" s="89"/>
      <c r="E430" s="140"/>
      <c r="F430" s="140"/>
      <c r="G430" s="140"/>
      <c r="H430" s="140"/>
      <c r="K430" s="35"/>
      <c r="M430" s="125"/>
      <c r="Q430" s="140"/>
      <c r="U430" s="89"/>
      <c r="V430" s="89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x14ac:dyDescent="0.2">
      <c r="A431" s="89"/>
      <c r="B431" s="89"/>
      <c r="E431" s="140"/>
      <c r="F431" s="140"/>
      <c r="G431" s="140"/>
      <c r="H431" s="140"/>
      <c r="K431" s="35"/>
      <c r="M431" s="125"/>
      <c r="Q431" s="140"/>
      <c r="U431" s="89"/>
      <c r="V431" s="89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x14ac:dyDescent="0.2">
      <c r="A432" s="89"/>
      <c r="B432" s="89"/>
      <c r="E432" s="140"/>
      <c r="F432" s="140"/>
      <c r="G432" s="140"/>
      <c r="H432" s="140"/>
      <c r="K432" s="35"/>
      <c r="M432" s="125"/>
      <c r="Q432" s="140"/>
      <c r="U432" s="89"/>
      <c r="V432" s="89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x14ac:dyDescent="0.2">
      <c r="A433" s="89"/>
      <c r="B433" s="89"/>
      <c r="E433" s="140"/>
      <c r="F433" s="140"/>
      <c r="G433" s="140"/>
      <c r="H433" s="140"/>
      <c r="K433" s="35"/>
      <c r="M433" s="125"/>
      <c r="Q433" s="140"/>
      <c r="U433" s="89"/>
      <c r="V433" s="89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x14ac:dyDescent="0.2">
      <c r="A434" s="89"/>
      <c r="B434" s="89"/>
      <c r="E434" s="140"/>
      <c r="F434" s="140"/>
      <c r="G434" s="140"/>
      <c r="H434" s="140"/>
      <c r="K434" s="35"/>
      <c r="M434" s="125"/>
      <c r="Q434" s="140"/>
      <c r="U434" s="89"/>
      <c r="V434" s="89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x14ac:dyDescent="0.2">
      <c r="A435" s="89"/>
      <c r="B435" s="89"/>
      <c r="E435" s="140"/>
      <c r="F435" s="140"/>
      <c r="G435" s="140"/>
      <c r="H435" s="140"/>
      <c r="K435" s="35"/>
      <c r="M435" s="125"/>
      <c r="Q435" s="140"/>
      <c r="U435" s="89"/>
      <c r="V435" s="89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x14ac:dyDescent="0.2">
      <c r="A436" s="89"/>
      <c r="B436" s="89"/>
      <c r="E436" s="140"/>
      <c r="F436" s="140"/>
      <c r="G436" s="140"/>
      <c r="H436" s="140"/>
      <c r="K436" s="35"/>
      <c r="M436" s="125"/>
      <c r="Q436" s="140"/>
      <c r="U436" s="89"/>
      <c r="V436" s="89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x14ac:dyDescent="0.2">
      <c r="A437" s="89"/>
      <c r="B437" s="89"/>
      <c r="E437" s="140"/>
      <c r="F437" s="140"/>
      <c r="G437" s="140"/>
      <c r="H437" s="140"/>
      <c r="K437" s="35"/>
      <c r="M437" s="125"/>
      <c r="Q437" s="140"/>
      <c r="U437" s="89"/>
      <c r="V437" s="89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x14ac:dyDescent="0.2">
      <c r="A438" s="89"/>
      <c r="B438" s="89"/>
      <c r="E438" s="140"/>
      <c r="F438" s="140"/>
      <c r="G438" s="140"/>
      <c r="H438" s="140"/>
      <c r="K438" s="35"/>
      <c r="M438" s="125"/>
      <c r="Q438" s="140"/>
      <c r="U438" s="89"/>
      <c r="V438" s="89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x14ac:dyDescent="0.2">
      <c r="A439" s="89"/>
      <c r="B439" s="89"/>
      <c r="E439" s="140"/>
      <c r="F439" s="140"/>
      <c r="G439" s="140"/>
      <c r="H439" s="140"/>
      <c r="K439" s="35"/>
      <c r="M439" s="125"/>
      <c r="Q439" s="140"/>
      <c r="U439" s="89"/>
      <c r="V439" s="8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x14ac:dyDescent="0.2">
      <c r="A440" s="89"/>
      <c r="B440" s="89"/>
      <c r="E440" s="140"/>
      <c r="F440" s="140"/>
      <c r="G440" s="140"/>
      <c r="H440" s="140"/>
      <c r="K440" s="35"/>
      <c r="M440" s="125"/>
      <c r="Q440" s="140"/>
      <c r="U440" s="89"/>
      <c r="V440" s="89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x14ac:dyDescent="0.2">
      <c r="A441" s="89"/>
      <c r="B441" s="89"/>
      <c r="E441" s="140"/>
      <c r="F441" s="140"/>
      <c r="G441" s="140"/>
      <c r="H441" s="140"/>
      <c r="K441" s="35"/>
      <c r="M441" s="125"/>
      <c r="Q441" s="140"/>
      <c r="U441" s="89"/>
      <c r="V441" s="89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x14ac:dyDescent="0.2">
      <c r="A442" s="89"/>
      <c r="B442" s="89"/>
      <c r="E442" s="140"/>
      <c r="F442" s="140"/>
      <c r="G442" s="140"/>
      <c r="H442" s="140"/>
      <c r="K442" s="35"/>
      <c r="M442" s="125"/>
      <c r="Q442" s="140"/>
      <c r="U442" s="89"/>
      <c r="V442" s="89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:34" x14ac:dyDescent="0.2">
      <c r="A443" s="89"/>
      <c r="B443" s="89"/>
      <c r="E443" s="140"/>
      <c r="F443" s="140"/>
      <c r="G443" s="140"/>
      <c r="H443" s="140"/>
      <c r="K443" s="35"/>
      <c r="M443" s="125"/>
      <c r="Q443" s="140"/>
      <c r="U443" s="89"/>
      <c r="V443" s="89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:34" x14ac:dyDescent="0.2">
      <c r="A444" s="89"/>
      <c r="B444" s="89"/>
      <c r="E444" s="140"/>
      <c r="F444" s="140"/>
      <c r="G444" s="140"/>
      <c r="H444" s="140"/>
      <c r="K444" s="35"/>
      <c r="M444" s="125"/>
      <c r="Q444" s="140"/>
      <c r="U444" s="89"/>
      <c r="V444" s="89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:34" x14ac:dyDescent="0.2">
      <c r="A445" s="89"/>
      <c r="B445" s="89"/>
      <c r="E445" s="140"/>
      <c r="F445" s="140"/>
      <c r="G445" s="140"/>
      <c r="H445" s="140"/>
      <c r="M445" s="125"/>
      <c r="Q445" s="140"/>
      <c r="U445" s="89"/>
      <c r="V445" s="89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:34" x14ac:dyDescent="0.2">
      <c r="A446" s="89"/>
      <c r="B446" s="89"/>
      <c r="E446" s="140"/>
      <c r="F446" s="140"/>
      <c r="G446" s="140"/>
      <c r="H446" s="140"/>
      <c r="M446" s="125"/>
      <c r="Q446" s="140"/>
      <c r="U446" s="89"/>
      <c r="V446" s="89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:34" x14ac:dyDescent="0.2">
      <c r="A447" s="89"/>
      <c r="B447" s="89"/>
      <c r="E447" s="140"/>
      <c r="F447" s="140"/>
      <c r="G447" s="140"/>
      <c r="H447" s="140"/>
      <c r="M447" s="125"/>
      <c r="Q447" s="140"/>
      <c r="U447" s="89"/>
      <c r="V447" s="89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:34" x14ac:dyDescent="0.2">
      <c r="A448" s="89"/>
      <c r="B448" s="89"/>
      <c r="E448" s="140"/>
      <c r="F448" s="140"/>
      <c r="G448" s="140"/>
      <c r="H448" s="140"/>
      <c r="M448" s="125"/>
      <c r="Q448" s="140"/>
      <c r="U448" s="89"/>
      <c r="V448" s="89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6" x14ac:dyDescent="0.2">
      <c r="A449" s="89"/>
      <c r="B449" s="89"/>
      <c r="E449" s="140"/>
      <c r="F449" s="140"/>
      <c r="G449" s="140"/>
      <c r="H449" s="140"/>
      <c r="M449" s="125"/>
      <c r="Q449" s="140"/>
      <c r="U449" s="89"/>
      <c r="V449" s="8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6" x14ac:dyDescent="0.2">
      <c r="A450" s="89"/>
      <c r="B450" s="89"/>
      <c r="E450" s="140"/>
      <c r="F450" s="140"/>
      <c r="G450" s="140"/>
      <c r="H450" s="140"/>
      <c r="M450" s="125"/>
      <c r="Q450" s="140"/>
      <c r="U450" s="89"/>
      <c r="V450" s="89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6" x14ac:dyDescent="0.2">
      <c r="A451" s="89"/>
      <c r="B451" s="89"/>
      <c r="E451" s="140"/>
      <c r="F451" s="140"/>
      <c r="G451" s="140"/>
      <c r="H451" s="140"/>
      <c r="M451" s="125"/>
      <c r="Q451" s="140"/>
      <c r="U451" s="89"/>
      <c r="V451" s="89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6" x14ac:dyDescent="0.2">
      <c r="A452" s="89"/>
      <c r="B452" s="89"/>
      <c r="E452" s="140"/>
      <c r="F452" s="140"/>
      <c r="G452" s="140"/>
      <c r="H452" s="140"/>
      <c r="M452" s="125"/>
      <c r="Q452" s="140"/>
      <c r="U452" s="89"/>
      <c r="V452" s="89"/>
    </row>
    <row r="453" spans="1:36" x14ac:dyDescent="0.2">
      <c r="A453" s="89"/>
      <c r="B453" s="89"/>
      <c r="E453" s="140"/>
      <c r="F453" s="140"/>
      <c r="G453" s="140"/>
      <c r="H453" s="140"/>
      <c r="M453" s="125"/>
      <c r="Q453" s="140"/>
      <c r="U453" s="89"/>
      <c r="V453" s="89"/>
    </row>
    <row r="454" spans="1:36" x14ac:dyDescent="0.2">
      <c r="A454" s="89"/>
      <c r="B454" s="89"/>
      <c r="E454" s="140"/>
      <c r="F454" s="140"/>
      <c r="G454" s="140"/>
      <c r="H454" s="140"/>
      <c r="M454" s="125"/>
      <c r="Q454" s="140"/>
      <c r="U454" s="89"/>
      <c r="V454" s="89"/>
    </row>
    <row r="455" spans="1:36" x14ac:dyDescent="0.2">
      <c r="A455" s="89"/>
      <c r="B455" s="89"/>
      <c r="D455"/>
      <c r="E455" s="140"/>
      <c r="F455" s="140"/>
      <c r="G455" s="140"/>
      <c r="H455" s="140"/>
      <c r="M455" s="125"/>
      <c r="Q455" s="140"/>
      <c r="U455" s="89"/>
      <c r="V455" s="89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x14ac:dyDescent="0.2">
      <c r="A456" s="89"/>
      <c r="B456" s="89"/>
      <c r="D456"/>
      <c r="E456" s="140"/>
      <c r="F456" s="140"/>
      <c r="G456" s="140"/>
      <c r="H456" s="140"/>
      <c r="M456" s="125"/>
      <c r="Q456" s="140"/>
      <c r="U456" s="89"/>
      <c r="V456" s="89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x14ac:dyDescent="0.2">
      <c r="A457" s="89"/>
      <c r="B457" s="89"/>
      <c r="D457"/>
      <c r="E457" s="140"/>
      <c r="F457" s="140"/>
      <c r="G457" s="140"/>
      <c r="H457" s="140"/>
      <c r="M457" s="125"/>
      <c r="Q457" s="140"/>
      <c r="U457" s="89"/>
      <c r="V457" s="89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x14ac:dyDescent="0.2">
      <c r="A458" s="89"/>
      <c r="B458" s="89"/>
      <c r="D458"/>
      <c r="E458" s="140"/>
      <c r="F458" s="140"/>
      <c r="G458" s="140"/>
      <c r="H458" s="140"/>
      <c r="M458" s="125"/>
      <c r="Q458" s="140"/>
      <c r="U458" s="89"/>
      <c r="V458" s="89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x14ac:dyDescent="0.2">
      <c r="A459" s="89"/>
      <c r="B459" s="89"/>
      <c r="D459"/>
      <c r="E459" s="140"/>
      <c r="F459" s="140"/>
      <c r="G459" s="140"/>
      <c r="H459" s="140"/>
      <c r="M459" s="125"/>
      <c r="Q459" s="140"/>
      <c r="U459" s="89"/>
      <c r="V459" s="8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x14ac:dyDescent="0.2">
      <c r="E460" s="140"/>
      <c r="F460" s="140"/>
      <c r="G460" s="140"/>
      <c r="H460" s="140"/>
      <c r="M460" s="125"/>
      <c r="Q460" s="140"/>
    </row>
    <row r="461" spans="1:36" x14ac:dyDescent="0.2">
      <c r="E461" s="140"/>
      <c r="F461" s="140"/>
      <c r="G461" s="140"/>
      <c r="H461" s="140"/>
      <c r="M461" s="125"/>
      <c r="Q461" s="140"/>
    </row>
    <row r="462" spans="1:36" x14ac:dyDescent="0.2">
      <c r="E462" s="140"/>
      <c r="F462" s="140"/>
      <c r="G462" s="140"/>
      <c r="H462" s="140"/>
      <c r="M462" s="125"/>
      <c r="Q462" s="140"/>
    </row>
    <row r="463" spans="1:36" x14ac:dyDescent="0.2">
      <c r="E463" s="140"/>
      <c r="F463" s="140"/>
      <c r="G463" s="140"/>
      <c r="H463" s="140"/>
      <c r="M463" s="125"/>
      <c r="Q463" s="140"/>
    </row>
    <row r="464" spans="1:36" x14ac:dyDescent="0.2">
      <c r="E464" s="140"/>
      <c r="F464" s="140"/>
      <c r="G464" s="140"/>
      <c r="H464" s="140"/>
      <c r="M464" s="125"/>
      <c r="Q464" s="140"/>
    </row>
    <row r="465" spans="5:17" x14ac:dyDescent="0.2">
      <c r="E465" s="140"/>
      <c r="F465" s="140"/>
      <c r="G465" s="140"/>
      <c r="H465" s="140"/>
      <c r="M465" s="125"/>
      <c r="Q465" s="140"/>
    </row>
    <row r="466" spans="5:17" x14ac:dyDescent="0.2">
      <c r="E466" s="140"/>
      <c r="F466" s="140"/>
      <c r="G466" s="140"/>
      <c r="H466" s="140"/>
      <c r="M466" s="125"/>
      <c r="Q466" s="140"/>
    </row>
  </sheetData>
  <mergeCells count="3">
    <mergeCell ref="A1:H1"/>
    <mergeCell ref="A2:H2"/>
    <mergeCell ref="A3:H3"/>
  </mergeCells>
  <phoneticPr fontId="0" type="noConversion"/>
  <printOptions horizontalCentered="1"/>
  <pageMargins left="0.25" right="0.25" top="0.3" bottom="0.5" header="0.3" footer="0.3"/>
  <pageSetup scale="86" fitToHeight="0" orientation="landscape" r:id="rId1"/>
  <headerFooter scaleWithDoc="0" alignWithMargins="0">
    <oddFooter>&amp;C&amp;F&amp;R&amp;P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Sheet 1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'Sheet 1'!Print_Area</vt:lpstr>
      <vt:lpstr>'Sheet 1'!Print_Titles</vt:lpstr>
    </vt:vector>
  </TitlesOfParts>
  <Company>Grand Valley Fire 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GVFPD</dc:creator>
  <cp:lastModifiedBy>firechief</cp:lastModifiedBy>
  <cp:lastPrinted>2020-12-01T18:47:03Z</cp:lastPrinted>
  <dcterms:created xsi:type="dcterms:W3CDTF">1997-10-13T20:26:16Z</dcterms:created>
  <dcterms:modified xsi:type="dcterms:W3CDTF">2020-12-01T18:49:10Z</dcterms:modified>
</cp:coreProperties>
</file>